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25" activeTab="0"/>
  </bookViews>
  <sheets>
    <sheet name="Роз" sheetId="1" r:id="rId1"/>
    <sheet name="этик" sheetId="2" r:id="rId2"/>
    <sheet name="Бут" sheetId="3" r:id="rId3"/>
  </sheets>
  <definedNames>
    <definedName name="_xlnm.Print_Area" localSheetId="2">'Бут'!$A$1:$U$74</definedName>
    <definedName name="_xlnm.Print_Area" localSheetId="0">'Роз'!$A$1:$Y$93</definedName>
    <definedName name="_xlnm.Print_Area" localSheetId="1">'этик'!$A$1:$S$46</definedName>
  </definedNames>
  <calcPr fullCalcOnLoad="1" refMode="R1C1"/>
</workbook>
</file>

<file path=xl/sharedStrings.xml><?xml version="1.0" encoding="utf-8"?>
<sst xmlns="http://schemas.openxmlformats.org/spreadsheetml/2006/main" count="521" uniqueCount="165">
  <si>
    <t>Сливовое</t>
  </si>
  <si>
    <t>Вишнёвое</t>
  </si>
  <si>
    <t>Грушевое</t>
  </si>
  <si>
    <t>Абрикосовое</t>
  </si>
  <si>
    <t>Клубничное</t>
  </si>
  <si>
    <t>Изабелла (красное)</t>
  </si>
  <si>
    <t>Каберне (красное)</t>
  </si>
  <si>
    <t>Мерло (красное)</t>
  </si>
  <si>
    <t>Шардоне  (белое)</t>
  </si>
  <si>
    <t>Изабелла Прекрасная (красное)</t>
  </si>
  <si>
    <t>Мускатное (белое)</t>
  </si>
  <si>
    <t>Белый танец (белое)</t>
  </si>
  <si>
    <t>Долина грёз (розовое),(красное)</t>
  </si>
  <si>
    <t>Татьянин день (белое)</t>
  </si>
  <si>
    <t>Любимая (красное)</t>
  </si>
  <si>
    <t>Чары Диониса (красное)</t>
  </si>
  <si>
    <t>Шардоне (белое)</t>
  </si>
  <si>
    <t>Нежность Долины (белое)</t>
  </si>
  <si>
    <t>Белое полуcладкое  (Домашнее)</t>
  </si>
  <si>
    <t>Красное  полуcладкое  (Домашнее)</t>
  </si>
  <si>
    <t>Чаровница (красное)</t>
  </si>
  <si>
    <t>Таманка (белое)</t>
  </si>
  <si>
    <t>Кадарка (красное)</t>
  </si>
  <si>
    <t>Совиньон (белое)</t>
  </si>
  <si>
    <t>Рубиновый браслет (красное)</t>
  </si>
  <si>
    <t>Мускат (белое)</t>
  </si>
  <si>
    <t>Мадера (белое)</t>
  </si>
  <si>
    <t>Кагор Храмовый(красное)</t>
  </si>
  <si>
    <t>Кагор Православный (красное)</t>
  </si>
  <si>
    <t>Золотое руно (белое)</t>
  </si>
  <si>
    <t>Кагор- 32 (красное)</t>
  </si>
  <si>
    <t>Портвейн- 22 (красное)</t>
  </si>
  <si>
    <t>Портвейн- 29 (белое)</t>
  </si>
  <si>
    <t>Коньяк 3-х лет «Новый Темрюк»</t>
  </si>
  <si>
    <t>Бренди «Дар Темрюка»</t>
  </si>
  <si>
    <t>Напиток «Кизил на коньяке»</t>
  </si>
  <si>
    <t>Напиток «Клюква на коньяке»</t>
  </si>
  <si>
    <t>Напиток «Вишня на коньяке»</t>
  </si>
  <si>
    <t>Долина</t>
  </si>
  <si>
    <t>Красное полусухое (Домашнее)</t>
  </si>
  <si>
    <t>Белое полусухое (Домашнее)</t>
  </si>
  <si>
    <t>Темрюк</t>
  </si>
  <si>
    <t>10-12</t>
  </si>
  <si>
    <t>9-11</t>
  </si>
  <si>
    <t>15</t>
  </si>
  <si>
    <t>40 ± 50</t>
  </si>
  <si>
    <t>0-4</t>
  </si>
  <si>
    <t>35 ± 45</t>
  </si>
  <si>
    <t>65 ± 75</t>
  </si>
  <si>
    <t>№</t>
  </si>
  <si>
    <t>Наименование вина</t>
  </si>
  <si>
    <t>Сп. %</t>
  </si>
  <si>
    <t>Сах</t>
  </si>
  <si>
    <t>Кондиции</t>
  </si>
  <si>
    <t>Столовое полусладкое</t>
  </si>
  <si>
    <t>Столовое сухое</t>
  </si>
  <si>
    <t>Столовое плодовое полусладкое</t>
  </si>
  <si>
    <t>Крепкие напитки</t>
  </si>
  <si>
    <t>Вся продукция имеется в бутылках и тетрапаках!</t>
  </si>
  <si>
    <t>Приглашаем Вас к сотрудничеству  и предлагаем к рассмотрению группу высококачественных натуральных виноградных и плодовых вин Краснодарского края разлитых в "Bag-in-Box" (пакет в коробке с краником) емкостью 10 л, позволяющих сохранить вину все свои уникальные свойства и волшебный вкусовой букет в течение долгих месяцев.</t>
  </si>
  <si>
    <t xml:space="preserve"> Троллейная 85, оф.8  т/факс +7(383) 308-40-97 ,                                                                                          тор. отдел - 8-913-208-34-44 ,  www.vinodeloff.com    </t>
  </si>
  <si>
    <t>Температура хранения вина от 5 до 25 С. Срок хранения от 2 лет.</t>
  </si>
  <si>
    <t>1л. -  6.50 руб.</t>
  </si>
  <si>
    <t>0,5 л. - 5.50 руб.</t>
  </si>
  <si>
    <t>0,25 л.- 5.50 руб.</t>
  </si>
  <si>
    <t>этикетка 1 шт. - 0.50 руб.</t>
  </si>
  <si>
    <t xml:space="preserve">                                                                             Имеется в продаже  Тара для розлива вина и этикетки.</t>
  </si>
  <si>
    <r>
      <t xml:space="preserve">         Вино, которое мы предлагаем, виноделы называют «живое», потому что оно не пастеризованное, не содержит ароматизаторы, стабилизаторы, красители  и консерванты. Сохранить качество вина, его первоначальный свежий сортовой вкус  и целительные свойства, позволяет новая технология розлива </t>
    </r>
    <r>
      <rPr>
        <b/>
        <sz val="16"/>
        <color indexed="8"/>
        <rFont val="Times New Roman"/>
        <family val="1"/>
      </rPr>
      <t>методом холодной мембранной фильтрации в упаковку Bag-in-Box.</t>
    </r>
  </si>
  <si>
    <t xml:space="preserve">        Bag-in-Box – это трехслойный  фольгированный пакет со специальным внутренним покрытием, предназначенный для упаковки вина, в него встроен краник для порционного дозирования вина, все это упаковывается в  картонную коробку  для перевозки и защиты мешка от воздействия внешней среды. </t>
  </si>
  <si>
    <t xml:space="preserve">       Мы уверены, что качественная и разнообразная продукция от компании «Виноделофф» позволит Вам завоевать новых клиентов,  увеличить Ваши доходы, а Вашему персоналу - получить  истинное удовольствие от работы с этой продукцией.</t>
  </si>
  <si>
    <t>Столовое полусухое</t>
  </si>
  <si>
    <t>7-17</t>
  </si>
  <si>
    <t>13-15</t>
  </si>
  <si>
    <t>Долина (красное)</t>
  </si>
  <si>
    <t>Анапа крепкое (белое)</t>
  </si>
  <si>
    <t>Завод</t>
  </si>
  <si>
    <t>Целитель (красное) сухое</t>
  </si>
  <si>
    <t xml:space="preserve">Ароматизированное </t>
  </si>
  <si>
    <t>Арго (белое)  сухое</t>
  </si>
  <si>
    <t>Вермут Долины (розовое) п/сухое</t>
  </si>
  <si>
    <t>Целитель Долины сладкое</t>
  </si>
  <si>
    <t>завод</t>
  </si>
  <si>
    <t>скидка</t>
  </si>
  <si>
    <t>Напиток «Персик на коньяке»</t>
  </si>
  <si>
    <t>Напиток «Гранат на коньяке»</t>
  </si>
  <si>
    <t>ТОП</t>
  </si>
  <si>
    <t>ОПТ</t>
  </si>
  <si>
    <t>СЕБЕ</t>
  </si>
  <si>
    <t>ВИП</t>
  </si>
  <si>
    <t>СЕТИ</t>
  </si>
  <si>
    <t>СУПЕР</t>
  </si>
  <si>
    <t>УЛЬТРА</t>
  </si>
  <si>
    <t>БОНУС</t>
  </si>
  <si>
    <t>ФЛЭШ</t>
  </si>
  <si>
    <t>ЛАЙТ</t>
  </si>
  <si>
    <t>ТАУН</t>
  </si>
  <si>
    <t>СИТИ</t>
  </si>
  <si>
    <t>Цена, р   10 литр</t>
  </si>
  <si>
    <t>округлен</t>
  </si>
  <si>
    <r>
      <t>ООО «ВиноделоФФ»</t>
    </r>
    <r>
      <rPr>
        <b/>
        <sz val="16"/>
        <color indexed="8"/>
        <rFont val="Arial"/>
        <family val="2"/>
      </rPr>
      <t xml:space="preserve">  </t>
    </r>
  </si>
  <si>
    <t xml:space="preserve"> Себест</t>
  </si>
  <si>
    <t>Коньяк 4-х лет «Темрюк»</t>
  </si>
  <si>
    <t>Олимп</t>
  </si>
  <si>
    <t>10-13</t>
  </si>
  <si>
    <t>16</t>
  </si>
  <si>
    <t>17,5</t>
  </si>
  <si>
    <t>40-51</t>
  </si>
  <si>
    <t>40-50</t>
  </si>
  <si>
    <t>100-110</t>
  </si>
  <si>
    <t>110-120</t>
  </si>
  <si>
    <t xml:space="preserve"> Земляничное</t>
  </si>
  <si>
    <t>Рислинг (белое)</t>
  </si>
  <si>
    <t>Ласковый поцелуй (белое)</t>
  </si>
  <si>
    <t>Жемчужина муската  (белое)</t>
  </si>
  <si>
    <t>Жемчужина муската  (розовое)</t>
  </si>
  <si>
    <t>Афродита  (красное)</t>
  </si>
  <si>
    <t>Черноморское (красное)</t>
  </si>
  <si>
    <t>Черноморское  (белое)</t>
  </si>
  <si>
    <t>Чары любви  (красное)</t>
  </si>
  <si>
    <t>Букет Кубани (розовое)</t>
  </si>
  <si>
    <t>Улыбка (белое)</t>
  </si>
  <si>
    <t>Портвейн Золотистый (белое)</t>
  </si>
  <si>
    <t>Нектар любви (красное)</t>
  </si>
  <si>
    <t>Вермут Аромат Полыни (белое)</t>
  </si>
  <si>
    <t>БВЗ</t>
  </si>
  <si>
    <t>Портлэйн 72 (белое)</t>
  </si>
  <si>
    <t>Портлэйн 777 (белое)</t>
  </si>
  <si>
    <t>c 1.07.2012 г.</t>
  </si>
  <si>
    <t xml:space="preserve">Специальное </t>
  </si>
  <si>
    <t>Цим.вина</t>
  </si>
  <si>
    <t>Цимлянское   сухое (красное)</t>
  </si>
  <si>
    <t>Цимлянское сухое (белое)</t>
  </si>
  <si>
    <t>Цимлянское  полусладкое (красное)</t>
  </si>
  <si>
    <t>Цимлянское полусладкое (белое)</t>
  </si>
  <si>
    <t>Мускат полусладкое (белое)</t>
  </si>
  <si>
    <t>30-40</t>
  </si>
  <si>
    <t>Торговый  представитель:</t>
  </si>
  <si>
    <t>Напиток «Айва на коньяке»</t>
  </si>
  <si>
    <t>Напиток «Алыча на коньяке»</t>
  </si>
  <si>
    <t>Напиток «Калина на коньяке»</t>
  </si>
  <si>
    <t>прайс</t>
  </si>
  <si>
    <t>Себест</t>
  </si>
  <si>
    <t>ЛЮКС</t>
  </si>
  <si>
    <t>Цена, р                     1 ед.</t>
  </si>
  <si>
    <t>%</t>
  </si>
  <si>
    <t>1 л,                Классика (тетрапак)</t>
  </si>
  <si>
    <t>8,5-8,9</t>
  </si>
  <si>
    <t>34 ± 44</t>
  </si>
  <si>
    <t>1 л,                Винный край (тетрапак)</t>
  </si>
  <si>
    <t>3л,                  Винный край (bag-in-box)</t>
  </si>
  <si>
    <t>0,7л,                  Бордо</t>
  </si>
  <si>
    <t>Долина грёз (красное)</t>
  </si>
  <si>
    <t>Специальное полудесертное</t>
  </si>
  <si>
    <t>0,7л,            Коллекция</t>
  </si>
  <si>
    <t>0,75 л,   Российское шампанское  "Цимлянские вина"    ALOV</t>
  </si>
  <si>
    <t>"Цимлянское" Брют</t>
  </si>
  <si>
    <t>Цим вина</t>
  </si>
  <si>
    <t>10,5-12,5</t>
  </si>
  <si>
    <t>0-15</t>
  </si>
  <si>
    <t>"Цимлянское" Сухое</t>
  </si>
  <si>
    <t>20-25</t>
  </si>
  <si>
    <t>"Цимлянское" п/сухое</t>
  </si>
  <si>
    <t>35-45</t>
  </si>
  <si>
    <t>"Цимлянское" п/сладское</t>
  </si>
  <si>
    <t>55-65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</si>
</sst>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_р_._-;_-@_-"/>
    <numFmt numFmtId="166" formatCode="_-* #,##0.00_р_._-;\-* #,##0.00_р_._-;_-* &quot;-&quot;_р_._-;_-@_-"/>
    <numFmt numFmtId="167" formatCode="#,##0_ ;\-#,##0\ "/>
    <numFmt numFmtId="168" formatCode="0.0"/>
    <numFmt numFmtId="169" formatCode="0.000"/>
    <numFmt numFmtId="170" formatCode="_-* #,##0.000_р_._-;\-* #,##0.000_р_._-;_-* &quot;-&quot;??_р_._-;_-@_-"/>
    <numFmt numFmtId="171" formatCode="0.0%"/>
    <numFmt numFmtId="172" formatCode="#,##0.00_р_.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2"/>
      <color theme="1"/>
      <name val="Arial"/>
      <family val="2"/>
    </font>
    <font>
      <sz val="6"/>
      <color theme="1"/>
      <name val="Arial"/>
      <family val="2"/>
    </font>
    <font>
      <b/>
      <i/>
      <sz val="11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top"/>
    </xf>
    <xf numFmtId="49" fontId="61" fillId="0" borderId="13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/>
    </xf>
    <xf numFmtId="0" fontId="62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66" fillId="0" borderId="0" xfId="0" applyFont="1" applyAlignment="1">
      <alignment horizontal="left" vertical="top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3" fillId="0" borderId="0" xfId="42" applyFont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/>
    </xf>
    <xf numFmtId="1" fontId="62" fillId="0" borderId="25" xfId="0" applyNumberFormat="1" applyFont="1" applyBorder="1" applyAlignment="1">
      <alignment horizontal="center" vertical="center"/>
    </xf>
    <xf numFmtId="1" fontId="62" fillId="0" borderId="26" xfId="0" applyNumberFormat="1" applyFont="1" applyBorder="1" applyAlignment="1">
      <alignment horizontal="center" vertical="center"/>
    </xf>
    <xf numFmtId="1" fontId="62" fillId="0" borderId="2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 wrapText="1"/>
    </xf>
    <xf numFmtId="0" fontId="74" fillId="34" borderId="28" xfId="0" applyFont="1" applyFill="1" applyBorder="1" applyAlignment="1">
      <alignment horizontal="center" vertical="center"/>
    </xf>
    <xf numFmtId="0" fontId="74" fillId="34" borderId="29" xfId="0" applyFont="1" applyFill="1" applyBorder="1" applyAlignment="1">
      <alignment horizontal="center" vertical="center"/>
    </xf>
    <xf numFmtId="1" fontId="62" fillId="0" borderId="30" xfId="0" applyNumberFormat="1" applyFont="1" applyBorder="1" applyAlignment="1">
      <alignment horizontal="center" vertical="center"/>
    </xf>
    <xf numFmtId="1" fontId="62" fillId="0" borderId="31" xfId="0" applyNumberFormat="1" applyFont="1" applyBorder="1" applyAlignment="1">
      <alignment horizontal="center" vertical="center"/>
    </xf>
    <xf numFmtId="1" fontId="62" fillId="0" borderId="32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1" fontId="61" fillId="33" borderId="33" xfId="0" applyNumberFormat="1" applyFont="1" applyFill="1" applyBorder="1" applyAlignment="1">
      <alignment horizontal="center" vertical="center"/>
    </xf>
    <xf numFmtId="1" fontId="62" fillId="35" borderId="22" xfId="0" applyNumberFormat="1" applyFont="1" applyFill="1" applyBorder="1" applyAlignment="1">
      <alignment horizontal="center" vertical="center"/>
    </xf>
    <xf numFmtId="1" fontId="61" fillId="35" borderId="22" xfId="0" applyNumberFormat="1" applyFont="1" applyFill="1" applyBorder="1" applyAlignment="1">
      <alignment horizontal="center" vertical="center"/>
    </xf>
    <xf numFmtId="1" fontId="61" fillId="35" borderId="34" xfId="0" applyNumberFormat="1" applyFont="1" applyFill="1" applyBorder="1" applyAlignment="1">
      <alignment horizontal="center" vertical="center"/>
    </xf>
    <xf numFmtId="0" fontId="75" fillId="33" borderId="35" xfId="0" applyFont="1" applyFill="1" applyBorder="1" applyAlignment="1">
      <alignment horizontal="center" vertical="center" wrapText="1"/>
    </xf>
    <xf numFmtId="0" fontId="75" fillId="33" borderId="36" xfId="0" applyFont="1" applyFill="1" applyBorder="1" applyAlignment="1">
      <alignment horizontal="center" vertical="center" wrapText="1"/>
    </xf>
    <xf numFmtId="1" fontId="76" fillId="33" borderId="37" xfId="0" applyNumberFormat="1" applyFont="1" applyFill="1" applyBorder="1" applyAlignment="1">
      <alignment horizontal="center" vertical="center"/>
    </xf>
    <xf numFmtId="1" fontId="77" fillId="33" borderId="37" xfId="0" applyNumberFormat="1" applyFont="1" applyFill="1" applyBorder="1" applyAlignment="1">
      <alignment horizontal="center" vertical="center"/>
    </xf>
    <xf numFmtId="1" fontId="75" fillId="33" borderId="35" xfId="0" applyNumberFormat="1" applyFont="1" applyFill="1" applyBorder="1" applyAlignment="1">
      <alignment horizontal="center" vertical="center"/>
    </xf>
    <xf numFmtId="1" fontId="75" fillId="33" borderId="36" xfId="0" applyNumberFormat="1" applyFont="1" applyFill="1" applyBorder="1" applyAlignment="1">
      <alignment horizontal="center" vertical="center"/>
    </xf>
    <xf numFmtId="1" fontId="69" fillId="33" borderId="38" xfId="0" applyNumberFormat="1" applyFont="1" applyFill="1" applyBorder="1" applyAlignment="1">
      <alignment horizontal="center" vertical="center"/>
    </xf>
    <xf numFmtId="1" fontId="75" fillId="33" borderId="35" xfId="0" applyNumberFormat="1" applyFont="1" applyFill="1" applyBorder="1" applyAlignment="1">
      <alignment horizontal="center" vertical="center" wrapText="1"/>
    </xf>
    <xf numFmtId="1" fontId="61" fillId="0" borderId="39" xfId="0" applyNumberFormat="1" applyFont="1" applyBorder="1" applyAlignment="1">
      <alignment horizontal="center" vertical="center"/>
    </xf>
    <xf numFmtId="1" fontId="61" fillId="0" borderId="40" xfId="0" applyNumberFormat="1" applyFont="1" applyBorder="1" applyAlignment="1">
      <alignment horizontal="center" vertical="center"/>
    </xf>
    <xf numFmtId="1" fontId="61" fillId="33" borderId="38" xfId="0" applyNumberFormat="1" applyFont="1" applyFill="1" applyBorder="1" applyAlignment="1">
      <alignment horizontal="center" vertical="center"/>
    </xf>
    <xf numFmtId="1" fontId="61" fillId="0" borderId="41" xfId="0" applyNumberFormat="1" applyFont="1" applyBorder="1" applyAlignment="1">
      <alignment horizontal="center" vertical="center"/>
    </xf>
    <xf numFmtId="1" fontId="61" fillId="0" borderId="42" xfId="0" applyNumberFormat="1" applyFont="1" applyBorder="1" applyAlignment="1">
      <alignment horizontal="center" vertical="center"/>
    </xf>
    <xf numFmtId="2" fontId="62" fillId="33" borderId="43" xfId="0" applyNumberFormat="1" applyFont="1" applyFill="1" applyBorder="1" applyAlignment="1">
      <alignment horizontal="center" vertical="center"/>
    </xf>
    <xf numFmtId="2" fontId="62" fillId="33" borderId="44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78" fillId="34" borderId="42" xfId="0" applyFont="1" applyFill="1" applyBorder="1" applyAlignment="1">
      <alignment horizontal="center" vertical="center" textRotation="90" wrapText="1"/>
    </xf>
    <xf numFmtId="9" fontId="78" fillId="34" borderId="45" xfId="0" applyNumberFormat="1" applyFont="1" applyFill="1" applyBorder="1" applyAlignment="1">
      <alignment horizontal="center" vertical="center" wrapText="1"/>
    </xf>
    <xf numFmtId="1" fontId="62" fillId="0" borderId="13" xfId="0" applyNumberFormat="1" applyFont="1" applyBorder="1" applyAlignment="1">
      <alignment horizontal="center" vertical="center"/>
    </xf>
    <xf numFmtId="1" fontId="62" fillId="0" borderId="46" xfId="0" applyNumberFormat="1" applyFont="1" applyBorder="1" applyAlignment="1">
      <alignment horizontal="center" vertical="center"/>
    </xf>
    <xf numFmtId="1" fontId="75" fillId="33" borderId="47" xfId="0" applyNumberFormat="1" applyFont="1" applyFill="1" applyBorder="1" applyAlignment="1">
      <alignment horizontal="center" vertical="center"/>
    </xf>
    <xf numFmtId="0" fontId="69" fillId="33" borderId="34" xfId="0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36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61" fillId="0" borderId="0" xfId="0" applyFont="1" applyBorder="1" applyAlignment="1">
      <alignment/>
    </xf>
    <xf numFmtId="0" fontId="61" fillId="0" borderId="48" xfId="0" applyFont="1" applyBorder="1" applyAlignment="1">
      <alignment horizontal="center" vertical="center"/>
    </xf>
    <xf numFmtId="49" fontId="61" fillId="0" borderId="49" xfId="0" applyNumberFormat="1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1" fontId="62" fillId="33" borderId="22" xfId="0" applyNumberFormat="1" applyFont="1" applyFill="1" applyBorder="1" applyAlignment="1">
      <alignment horizontal="center" vertical="center"/>
    </xf>
    <xf numFmtId="1" fontId="62" fillId="35" borderId="50" xfId="0" applyNumberFormat="1" applyFont="1" applyFill="1" applyBorder="1" applyAlignment="1">
      <alignment horizontal="center" vertical="center"/>
    </xf>
    <xf numFmtId="1" fontId="62" fillId="0" borderId="49" xfId="0" applyNumberFormat="1" applyFont="1" applyBorder="1" applyAlignment="1">
      <alignment horizontal="center" vertical="center"/>
    </xf>
    <xf numFmtId="1" fontId="62" fillId="0" borderId="51" xfId="0" applyNumberFormat="1" applyFont="1" applyBorder="1" applyAlignment="1">
      <alignment horizontal="center" vertical="center"/>
    </xf>
    <xf numFmtId="0" fontId="61" fillId="0" borderId="15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" fontId="62" fillId="0" borderId="52" xfId="0" applyNumberFormat="1" applyFont="1" applyBorder="1" applyAlignment="1">
      <alignment horizontal="center" vertical="center"/>
    </xf>
    <xf numFmtId="1" fontId="62" fillId="33" borderId="24" xfId="0" applyNumberFormat="1" applyFont="1" applyFill="1" applyBorder="1" applyAlignment="1">
      <alignment horizontal="center" vertical="center"/>
    </xf>
    <xf numFmtId="1" fontId="62" fillId="35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1" fontId="77" fillId="33" borderId="23" xfId="0" applyNumberFormat="1" applyFont="1" applyFill="1" applyBorder="1" applyAlignment="1">
      <alignment horizontal="center" vertical="center"/>
    </xf>
    <xf numFmtId="1" fontId="62" fillId="35" borderId="2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62" fillId="0" borderId="49" xfId="0" applyFont="1" applyBorder="1" applyAlignment="1">
      <alignment horizontal="left" vertical="center"/>
    </xf>
    <xf numFmtId="0" fontId="62" fillId="0" borderId="49" xfId="0" applyFont="1" applyBorder="1" applyAlignment="1">
      <alignment horizontal="center" vertical="center" wrapText="1"/>
    </xf>
    <xf numFmtId="0" fontId="69" fillId="33" borderId="53" xfId="0" applyFont="1" applyFill="1" applyBorder="1" applyAlignment="1">
      <alignment horizontal="center" vertical="center"/>
    </xf>
    <xf numFmtId="1" fontId="62" fillId="0" borderId="15" xfId="0" applyNumberFormat="1" applyFont="1" applyBorder="1" applyAlignment="1">
      <alignment horizontal="center" vertical="center"/>
    </xf>
    <xf numFmtId="1" fontId="62" fillId="0" borderId="54" xfId="0" applyNumberFormat="1" applyFont="1" applyBorder="1" applyAlignment="1">
      <alignment horizontal="center" vertical="center"/>
    </xf>
    <xf numFmtId="1" fontId="62" fillId="0" borderId="55" xfId="0" applyNumberFormat="1" applyFont="1" applyBorder="1" applyAlignment="1">
      <alignment horizontal="center" vertical="center"/>
    </xf>
    <xf numFmtId="1" fontId="62" fillId="0" borderId="5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1" fontId="62" fillId="33" borderId="23" xfId="0" applyNumberFormat="1" applyFont="1" applyFill="1" applyBorder="1" applyAlignment="1">
      <alignment horizontal="center" vertical="center"/>
    </xf>
    <xf numFmtId="2" fontId="62" fillId="0" borderId="39" xfId="0" applyNumberFormat="1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2" fontId="62" fillId="0" borderId="41" xfId="0" applyNumberFormat="1" applyFont="1" applyBorder="1" applyAlignment="1">
      <alignment horizontal="center" vertical="center"/>
    </xf>
    <xf numFmtId="2" fontId="62" fillId="0" borderId="40" xfId="0" applyNumberFormat="1" applyFont="1" applyBorder="1" applyAlignment="1">
      <alignment horizontal="center" vertical="center"/>
    </xf>
    <xf numFmtId="2" fontId="61" fillId="0" borderId="39" xfId="0" applyNumberFormat="1" applyFont="1" applyBorder="1" applyAlignment="1">
      <alignment horizontal="center" vertical="center"/>
    </xf>
    <xf numFmtId="2" fontId="61" fillId="0" borderId="40" xfId="0" applyNumberFormat="1" applyFont="1" applyBorder="1" applyAlignment="1">
      <alignment horizontal="center" vertical="center"/>
    </xf>
    <xf numFmtId="2" fontId="61" fillId="0" borderId="41" xfId="0" applyNumberFormat="1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2" fontId="62" fillId="0" borderId="50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 vertical="center"/>
    </xf>
    <xf numFmtId="2" fontId="61" fillId="0" borderId="21" xfId="0" applyNumberFormat="1" applyFont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1" fontId="80" fillId="33" borderId="57" xfId="0" applyNumberFormat="1" applyFont="1" applyFill="1" applyBorder="1" applyAlignment="1">
      <alignment horizontal="center" vertical="center"/>
    </xf>
    <xf numFmtId="1" fontId="77" fillId="33" borderId="33" xfId="0" applyNumberFormat="1" applyFont="1" applyFill="1" applyBorder="1" applyAlignment="1">
      <alignment horizontal="center" vertical="center"/>
    </xf>
    <xf numFmtId="1" fontId="77" fillId="33" borderId="57" xfId="0" applyNumberFormat="1" applyFont="1" applyFill="1" applyBorder="1" applyAlignment="1">
      <alignment horizontal="center" vertical="center"/>
    </xf>
    <xf numFmtId="1" fontId="62" fillId="33" borderId="58" xfId="0" applyNumberFormat="1" applyFont="1" applyFill="1" applyBorder="1" applyAlignment="1">
      <alignment horizontal="center" vertical="center"/>
    </xf>
    <xf numFmtId="1" fontId="62" fillId="33" borderId="57" xfId="0" applyNumberFormat="1" applyFont="1" applyFill="1" applyBorder="1" applyAlignment="1">
      <alignment horizontal="center" vertical="center"/>
    </xf>
    <xf numFmtId="1" fontId="80" fillId="33" borderId="53" xfId="0" applyNumberFormat="1" applyFont="1" applyFill="1" applyBorder="1" applyAlignment="1">
      <alignment horizontal="center" vertical="center"/>
    </xf>
    <xf numFmtId="1" fontId="77" fillId="33" borderId="34" xfId="0" applyNumberFormat="1" applyFont="1" applyFill="1" applyBorder="1" applyAlignment="1">
      <alignment horizontal="center" vertical="center"/>
    </xf>
    <xf numFmtId="1" fontId="77" fillId="33" borderId="53" xfId="0" applyNumberFormat="1" applyFont="1" applyFill="1" applyBorder="1" applyAlignment="1">
      <alignment horizontal="center" vertical="center"/>
    </xf>
    <xf numFmtId="1" fontId="76" fillId="33" borderId="23" xfId="0" applyNumberFormat="1" applyFont="1" applyFill="1" applyBorder="1" applyAlignment="1">
      <alignment horizontal="center" vertical="center"/>
    </xf>
    <xf numFmtId="0" fontId="61" fillId="0" borderId="11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top"/>
    </xf>
    <xf numFmtId="0" fontId="69" fillId="33" borderId="5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1" fontId="62" fillId="33" borderId="45" xfId="0" applyNumberFormat="1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1" fontId="62" fillId="33" borderId="28" xfId="0" applyNumberFormat="1" applyFont="1" applyFill="1" applyBorder="1" applyAlignment="1">
      <alignment horizontal="center" vertical="center"/>
    </xf>
    <xf numFmtId="1" fontId="62" fillId="33" borderId="43" xfId="0" applyNumberFormat="1" applyFont="1" applyFill="1" applyBorder="1" applyAlignment="1">
      <alignment horizontal="center" vertical="center"/>
    </xf>
    <xf numFmtId="1" fontId="62" fillId="33" borderId="44" xfId="0" applyNumberFormat="1" applyFont="1" applyFill="1" applyBorder="1" applyAlignment="1">
      <alignment horizontal="center" vertical="center"/>
    </xf>
    <xf numFmtId="1" fontId="77" fillId="33" borderId="60" xfId="0" applyNumberFormat="1" applyFont="1" applyFill="1" applyBorder="1" applyAlignment="1">
      <alignment horizontal="center" vertical="center"/>
    </xf>
    <xf numFmtId="2" fontId="62" fillId="33" borderId="57" xfId="0" applyNumberFormat="1" applyFont="1" applyFill="1" applyBorder="1" applyAlignment="1">
      <alignment horizontal="center" vertical="center"/>
    </xf>
    <xf numFmtId="2" fontId="62" fillId="33" borderId="58" xfId="0" applyNumberFormat="1" applyFont="1" applyFill="1" applyBorder="1" applyAlignment="1">
      <alignment horizontal="center" vertical="center"/>
    </xf>
    <xf numFmtId="2" fontId="62" fillId="33" borderId="61" xfId="0" applyNumberFormat="1" applyFont="1" applyFill="1" applyBorder="1" applyAlignment="1">
      <alignment horizontal="center" vertical="center"/>
    </xf>
    <xf numFmtId="1" fontId="62" fillId="33" borderId="34" xfId="0" applyNumberFormat="1" applyFont="1" applyFill="1" applyBorder="1" applyAlignment="1">
      <alignment horizontal="center" vertical="center"/>
    </xf>
    <xf numFmtId="1" fontId="61" fillId="35" borderId="50" xfId="0" applyNumberFormat="1" applyFont="1" applyFill="1" applyBorder="1" applyAlignment="1">
      <alignment horizontal="center" vertical="center"/>
    </xf>
    <xf numFmtId="0" fontId="70" fillId="34" borderId="54" xfId="0" applyFont="1" applyFill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49" fontId="61" fillId="0" borderId="54" xfId="0" applyNumberFormat="1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1" fontId="62" fillId="35" borderId="21" xfId="0" applyNumberFormat="1" applyFont="1" applyFill="1" applyBorder="1" applyAlignment="1">
      <alignment horizontal="center" vertical="center"/>
    </xf>
    <xf numFmtId="1" fontId="62" fillId="33" borderId="50" xfId="0" applyNumberFormat="1" applyFont="1" applyFill="1" applyBorder="1" applyAlignment="1">
      <alignment horizontal="center" vertical="center"/>
    </xf>
    <xf numFmtId="1" fontId="62" fillId="33" borderId="60" xfId="0" applyNumberFormat="1" applyFont="1" applyFill="1" applyBorder="1" applyAlignment="1">
      <alignment horizontal="center" vertical="center"/>
    </xf>
    <xf numFmtId="1" fontId="62" fillId="33" borderId="20" xfId="0" applyNumberFormat="1" applyFont="1" applyFill="1" applyBorder="1" applyAlignment="1">
      <alignment horizontal="center" vertical="center"/>
    </xf>
    <xf numFmtId="1" fontId="62" fillId="33" borderId="21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left" vertical="center"/>
    </xf>
    <xf numFmtId="0" fontId="62" fillId="37" borderId="13" xfId="0" applyFont="1" applyFill="1" applyBorder="1" applyAlignment="1">
      <alignment horizontal="center" vertical="center" wrapText="1"/>
    </xf>
    <xf numFmtId="49" fontId="62" fillId="37" borderId="1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horizontal="center" vertical="center"/>
    </xf>
    <xf numFmtId="2" fontId="62" fillId="37" borderId="22" xfId="0" applyNumberFormat="1" applyFont="1" applyFill="1" applyBorder="1" applyAlignment="1">
      <alignment horizontal="center" vertical="center"/>
    </xf>
    <xf numFmtId="2" fontId="62" fillId="37" borderId="58" xfId="0" applyNumberFormat="1" applyFont="1" applyFill="1" applyBorder="1" applyAlignment="1">
      <alignment horizontal="center" vertical="center"/>
    </xf>
    <xf numFmtId="1" fontId="62" fillId="37" borderId="20" xfId="0" applyNumberFormat="1" applyFont="1" applyFill="1" applyBorder="1" applyAlignment="1">
      <alignment horizontal="center" vertical="center"/>
    </xf>
    <xf numFmtId="1" fontId="62" fillId="37" borderId="11" xfId="0" applyNumberFormat="1" applyFont="1" applyFill="1" applyBorder="1" applyAlignment="1">
      <alignment horizontal="center" vertical="center"/>
    </xf>
    <xf numFmtId="1" fontId="62" fillId="37" borderId="26" xfId="0" applyNumberFormat="1" applyFont="1" applyFill="1" applyBorder="1" applyAlignment="1">
      <alignment horizontal="center" vertical="center"/>
    </xf>
    <xf numFmtId="1" fontId="61" fillId="33" borderId="50" xfId="0" applyNumberFormat="1" applyFont="1" applyFill="1" applyBorder="1" applyAlignment="1">
      <alignment horizontal="center" vertical="center"/>
    </xf>
    <xf numFmtId="1" fontId="61" fillId="33" borderId="22" xfId="0" applyNumberFormat="1" applyFont="1" applyFill="1" applyBorder="1" applyAlignment="1">
      <alignment horizontal="center" vertical="center"/>
    </xf>
    <xf numFmtId="1" fontId="61" fillId="33" borderId="20" xfId="0" applyNumberFormat="1" applyFont="1" applyFill="1" applyBorder="1" applyAlignment="1">
      <alignment horizontal="center" vertical="center"/>
    </xf>
    <xf numFmtId="1" fontId="61" fillId="33" borderId="34" xfId="0" applyNumberFormat="1" applyFont="1" applyFill="1" applyBorder="1" applyAlignment="1">
      <alignment horizontal="center" vertical="center"/>
    </xf>
    <xf numFmtId="1" fontId="61" fillId="35" borderId="20" xfId="0" applyNumberFormat="1" applyFont="1" applyFill="1" applyBorder="1" applyAlignment="1">
      <alignment horizontal="center" vertical="center"/>
    </xf>
    <xf numFmtId="1" fontId="62" fillId="0" borderId="48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1" fontId="62" fillId="0" borderId="62" xfId="0" applyNumberFormat="1" applyFont="1" applyBorder="1" applyAlignment="1">
      <alignment horizontal="center" vertical="center"/>
    </xf>
    <xf numFmtId="0" fontId="75" fillId="33" borderId="47" xfId="0" applyFont="1" applyFill="1" applyBorder="1" applyAlignment="1">
      <alignment horizontal="center" vertical="center" wrapText="1"/>
    </xf>
    <xf numFmtId="1" fontId="62" fillId="0" borderId="63" xfId="0" applyNumberFormat="1" applyFont="1" applyBorder="1" applyAlignment="1">
      <alignment horizontal="center" vertical="center"/>
    </xf>
    <xf numFmtId="1" fontId="75" fillId="33" borderId="47" xfId="0" applyNumberFormat="1" applyFont="1" applyFill="1" applyBorder="1" applyAlignment="1">
      <alignment horizontal="center" vertical="center" wrapText="1"/>
    </xf>
    <xf numFmtId="1" fontId="62" fillId="0" borderId="14" xfId="0" applyNumberFormat="1" applyFont="1" applyBorder="1" applyAlignment="1">
      <alignment horizontal="center" vertical="center"/>
    </xf>
    <xf numFmtId="1" fontId="62" fillId="0" borderId="64" xfId="0" applyNumberFormat="1" applyFont="1" applyBorder="1" applyAlignment="1">
      <alignment horizontal="center" vertical="center"/>
    </xf>
    <xf numFmtId="1" fontId="62" fillId="37" borderId="10" xfId="0" applyNumberFormat="1" applyFont="1" applyFill="1" applyBorder="1" applyAlignment="1">
      <alignment horizontal="center" vertical="center"/>
    </xf>
    <xf numFmtId="1" fontId="75" fillId="33" borderId="6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4" fillId="34" borderId="50" xfId="0" applyNumberFormat="1" applyFont="1" applyFill="1" applyBorder="1" applyAlignment="1">
      <alignment horizontal="center" vertical="center"/>
    </xf>
    <xf numFmtId="0" fontId="74" fillId="34" borderId="5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/>
    </xf>
    <xf numFmtId="0" fontId="69" fillId="33" borderId="65" xfId="0" applyFont="1" applyFill="1" applyBorder="1" applyAlignment="1">
      <alignment horizontal="center"/>
    </xf>
    <xf numFmtId="0" fontId="0" fillId="33" borderId="34" xfId="0" applyNumberFormat="1" applyFill="1" applyBorder="1" applyAlignment="1">
      <alignment/>
    </xf>
    <xf numFmtId="9" fontId="80" fillId="33" borderId="66" xfId="0" applyNumberFormat="1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67" xfId="0" applyFont="1" applyFill="1" applyBorder="1" applyAlignment="1">
      <alignment horizontal="center" vertical="center" wrapText="1"/>
    </xf>
    <xf numFmtId="0" fontId="75" fillId="33" borderId="31" xfId="0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/>
    </xf>
    <xf numFmtId="1" fontId="62" fillId="0" borderId="22" xfId="0" applyNumberFormat="1" applyFont="1" applyBorder="1" applyAlignment="1">
      <alignment horizontal="center" vertical="center"/>
    </xf>
    <xf numFmtId="1" fontId="62" fillId="0" borderId="60" xfId="0" applyNumberFormat="1" applyFont="1" applyBorder="1" applyAlignment="1">
      <alignment horizontal="center" vertical="center"/>
    </xf>
    <xf numFmtId="1" fontId="62" fillId="0" borderId="68" xfId="0" applyNumberFormat="1" applyFont="1" applyBorder="1" applyAlignment="1">
      <alignment horizontal="center" vertical="center"/>
    </xf>
    <xf numFmtId="0" fontId="69" fillId="33" borderId="35" xfId="0" applyFont="1" applyFill="1" applyBorder="1" applyAlignment="1">
      <alignment horizontal="center" vertical="center"/>
    </xf>
    <xf numFmtId="0" fontId="69" fillId="33" borderId="69" xfId="0" applyFont="1" applyFill="1" applyBorder="1" applyAlignment="1">
      <alignment horizontal="center" vertical="center"/>
    </xf>
    <xf numFmtId="0" fontId="69" fillId="33" borderId="23" xfId="0" applyNumberFormat="1" applyFont="1" applyFill="1" applyBorder="1" applyAlignment="1">
      <alignment horizontal="center" vertical="center"/>
    </xf>
    <xf numFmtId="1" fontId="75" fillId="33" borderId="23" xfId="0" applyNumberFormat="1" applyFont="1" applyFill="1" applyBorder="1" applyAlignment="1">
      <alignment horizontal="center" vertical="center"/>
    </xf>
    <xf numFmtId="0" fontId="75" fillId="33" borderId="70" xfId="0" applyFont="1" applyFill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/>
    </xf>
    <xf numFmtId="0" fontId="62" fillId="0" borderId="25" xfId="0" applyFont="1" applyBorder="1" applyAlignment="1">
      <alignment horizontal="left" vertical="center"/>
    </xf>
    <xf numFmtId="0" fontId="62" fillId="0" borderId="25" xfId="0" applyFont="1" applyBorder="1" applyAlignment="1">
      <alignment horizontal="center" vertical="center" wrapText="1"/>
    </xf>
    <xf numFmtId="49" fontId="62" fillId="0" borderId="25" xfId="0" applyNumberFormat="1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60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2" xfId="0" applyNumberFormat="1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69" fillId="33" borderId="72" xfId="0" applyNumberFormat="1" applyFont="1" applyFill="1" applyBorder="1" applyAlignment="1">
      <alignment horizontal="center" vertical="center"/>
    </xf>
    <xf numFmtId="0" fontId="62" fillId="0" borderId="73" xfId="0" applyNumberFormat="1" applyFont="1" applyBorder="1" applyAlignment="1">
      <alignment horizontal="center" vertical="center"/>
    </xf>
    <xf numFmtId="0" fontId="62" fillId="0" borderId="50" xfId="0" applyNumberFormat="1" applyFont="1" applyBorder="1" applyAlignment="1">
      <alignment horizontal="center" vertical="center"/>
    </xf>
    <xf numFmtId="1" fontId="62" fillId="0" borderId="50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4" xfId="0" applyNumberFormat="1" applyFont="1" applyBorder="1" applyAlignment="1">
      <alignment horizontal="center" vertical="center"/>
    </xf>
    <xf numFmtId="1" fontId="62" fillId="0" borderId="34" xfId="0" applyNumberFormat="1" applyFont="1" applyBorder="1" applyAlignment="1">
      <alignment horizontal="center" vertical="center"/>
    </xf>
    <xf numFmtId="0" fontId="0" fillId="33" borderId="38" xfId="0" applyNumberFormat="1" applyFill="1" applyBorder="1" applyAlignment="1">
      <alignment/>
    </xf>
    <xf numFmtId="1" fontId="75" fillId="33" borderId="70" xfId="0" applyNumberFormat="1" applyFont="1" applyFill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60" xfId="0" applyNumberFormat="1" applyFont="1" applyBorder="1" applyAlignment="1">
      <alignment horizontal="center" vertical="center"/>
    </xf>
    <xf numFmtId="0" fontId="69" fillId="33" borderId="53" xfId="0" applyFont="1" applyFill="1" applyBorder="1" applyAlignment="1">
      <alignment horizontal="center"/>
    </xf>
    <xf numFmtId="0" fontId="76" fillId="33" borderId="74" xfId="0" applyFont="1" applyFill="1" applyBorder="1" applyAlignment="1">
      <alignment horizontal="center"/>
    </xf>
    <xf numFmtId="0" fontId="76" fillId="33" borderId="75" xfId="0" applyFont="1" applyFill="1" applyBorder="1" applyAlignment="1">
      <alignment horizontal="center"/>
    </xf>
    <xf numFmtId="0" fontId="76" fillId="33" borderId="76" xfId="0" applyFont="1" applyFill="1" applyBorder="1" applyAlignment="1">
      <alignment horizontal="center"/>
    </xf>
    <xf numFmtId="0" fontId="61" fillId="0" borderId="49" xfId="0" applyFont="1" applyBorder="1" applyAlignment="1">
      <alignment/>
    </xf>
    <xf numFmtId="0" fontId="61" fillId="0" borderId="49" xfId="0" applyFont="1" applyBorder="1" applyAlignment="1">
      <alignment horizontal="center"/>
    </xf>
    <xf numFmtId="0" fontId="61" fillId="0" borderId="49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50" xfId="0" applyNumberFormat="1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1" fontId="61" fillId="0" borderId="28" xfId="0" applyNumberFormat="1" applyFont="1" applyBorder="1" applyAlignment="1">
      <alignment horizontal="center" vertical="center"/>
    </xf>
    <xf numFmtId="1" fontId="61" fillId="0" borderId="49" xfId="0" applyNumberFormat="1" applyFont="1" applyBorder="1" applyAlignment="1">
      <alignment horizontal="center" vertical="center"/>
    </xf>
    <xf numFmtId="1" fontId="61" fillId="37" borderId="49" xfId="0" applyNumberFormat="1" applyFont="1" applyFill="1" applyBorder="1" applyAlignment="1">
      <alignment horizontal="center" vertical="center"/>
    </xf>
    <xf numFmtId="1" fontId="61" fillId="0" borderId="5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43" xfId="0" applyFont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/>
    </xf>
    <xf numFmtId="1" fontId="61" fillId="0" borderId="58" xfId="0" applyNumberFormat="1" applyFont="1" applyBorder="1" applyAlignment="1">
      <alignment horizontal="center" vertical="center"/>
    </xf>
    <xf numFmtId="1" fontId="61" fillId="0" borderId="13" xfId="0" applyNumberFormat="1" applyFont="1" applyBorder="1" applyAlignment="1">
      <alignment horizontal="center" vertical="center"/>
    </xf>
    <xf numFmtId="1" fontId="61" fillId="37" borderId="13" xfId="0" applyNumberFormat="1" applyFont="1" applyFill="1" applyBorder="1" applyAlignment="1">
      <alignment horizontal="center" vertical="center"/>
    </xf>
    <xf numFmtId="1" fontId="61" fillId="0" borderId="46" xfId="0" applyNumberFormat="1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31" xfId="0" applyFont="1" applyBorder="1" applyAlignment="1">
      <alignment/>
    </xf>
    <xf numFmtId="0" fontId="61" fillId="0" borderId="31" xfId="0" applyFont="1" applyBorder="1" applyAlignment="1">
      <alignment horizontal="center"/>
    </xf>
    <xf numFmtId="0" fontId="61" fillId="0" borderId="31" xfId="0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61" fillId="0" borderId="24" xfId="0" applyNumberFormat="1" applyFont="1" applyBorder="1" applyAlignment="1">
      <alignment horizontal="center" vertical="center"/>
    </xf>
    <xf numFmtId="1" fontId="61" fillId="0" borderId="45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" fontId="61" fillId="37" borderId="16" xfId="0" applyNumberFormat="1" applyFont="1" applyFill="1" applyBorder="1" applyAlignment="1">
      <alignment horizontal="center" vertical="center"/>
    </xf>
    <xf numFmtId="1" fontId="61" fillId="0" borderId="52" xfId="0" applyNumberFormat="1" applyFont="1" applyBorder="1" applyAlignment="1">
      <alignment horizontal="center" vertical="center"/>
    </xf>
    <xf numFmtId="0" fontId="6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9" fillId="34" borderId="75" xfId="0" applyFont="1" applyFill="1" applyBorder="1" applyAlignment="1">
      <alignment horizontal="center" vertical="center" textRotation="90" wrapText="1"/>
    </xf>
    <xf numFmtId="0" fontId="69" fillId="34" borderId="31" xfId="0" applyFont="1" applyFill="1" applyBorder="1" applyAlignment="1">
      <alignment horizontal="center" vertical="center" textRotation="90" wrapText="1"/>
    </xf>
    <xf numFmtId="0" fontId="69" fillId="33" borderId="37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7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9" fillId="34" borderId="77" xfId="0" applyFont="1" applyFill="1" applyBorder="1" applyAlignment="1">
      <alignment horizontal="center" vertical="center"/>
    </xf>
    <xf numFmtId="0" fontId="69" fillId="34" borderId="79" xfId="0" applyFont="1" applyFill="1" applyBorder="1" applyAlignment="1">
      <alignment horizontal="center" vertical="center"/>
    </xf>
    <xf numFmtId="0" fontId="69" fillId="34" borderId="80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/>
    </xf>
    <xf numFmtId="0" fontId="70" fillId="34" borderId="75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horizontal="center" vertical="center"/>
    </xf>
    <xf numFmtId="0" fontId="70" fillId="34" borderId="75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69" fillId="34" borderId="80" xfId="0" applyFont="1" applyFill="1" applyBorder="1" applyAlignment="1">
      <alignment horizontal="center" vertical="center" textRotation="90" wrapText="1"/>
    </xf>
    <xf numFmtId="0" fontId="69" fillId="34" borderId="62" xfId="0" applyFont="1" applyFill="1" applyBorder="1" applyAlignment="1">
      <alignment horizontal="center" vertical="center" textRotation="90" wrapText="1"/>
    </xf>
    <xf numFmtId="0" fontId="7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3" fillId="0" borderId="0" xfId="42" applyFont="1" applyAlignment="1" applyProtection="1">
      <alignment horizontal="center" vertical="center" wrapText="1"/>
      <protection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 wrapText="1"/>
    </xf>
    <xf numFmtId="0" fontId="64" fillId="0" borderId="0" xfId="0" applyFont="1" applyBorder="1" applyAlignment="1">
      <alignment horizontal="center" wrapText="1"/>
    </xf>
    <xf numFmtId="0" fontId="69" fillId="34" borderId="53" xfId="0" applyFont="1" applyFill="1" applyBorder="1" applyAlignment="1">
      <alignment horizontal="center" vertical="center" textRotation="90"/>
    </xf>
    <xf numFmtId="0" fontId="69" fillId="34" borderId="34" xfId="0" applyFont="1" applyFill="1" applyBorder="1" applyAlignment="1">
      <alignment horizontal="center" vertical="center" textRotation="90"/>
    </xf>
    <xf numFmtId="0" fontId="72" fillId="34" borderId="53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69" fillId="34" borderId="76" xfId="0" applyFont="1" applyFill="1" applyBorder="1" applyAlignment="1">
      <alignment horizontal="center" vertical="center" textRotation="90" wrapText="1"/>
    </xf>
    <xf numFmtId="0" fontId="69" fillId="34" borderId="32" xfId="0" applyFont="1" applyFill="1" applyBorder="1" applyAlignment="1">
      <alignment horizontal="center" vertical="center" textRotation="90" wrapText="1"/>
    </xf>
    <xf numFmtId="0" fontId="64" fillId="0" borderId="0" xfId="0" applyFont="1" applyAlignment="1">
      <alignment horizontal="center"/>
    </xf>
    <xf numFmtId="0" fontId="82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top" wrapText="1"/>
    </xf>
    <xf numFmtId="0" fontId="69" fillId="34" borderId="29" xfId="0" applyFont="1" applyFill="1" applyBorder="1" applyAlignment="1">
      <alignment horizontal="center" vertical="center"/>
    </xf>
    <xf numFmtId="0" fontId="74" fillId="34" borderId="50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74" fillId="34" borderId="21" xfId="0" applyFont="1" applyFill="1" applyBorder="1" applyAlignment="1">
      <alignment horizontal="center" vertical="center"/>
    </xf>
    <xf numFmtId="0" fontId="69" fillId="34" borderId="60" xfId="0" applyFont="1" applyFill="1" applyBorder="1" applyAlignment="1">
      <alignment horizontal="center" vertical="center" textRotation="90"/>
    </xf>
    <xf numFmtId="0" fontId="70" fillId="34" borderId="15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70" fillId="34" borderId="71" xfId="0" applyFont="1" applyFill="1" applyBorder="1" applyAlignment="1">
      <alignment horizontal="center" vertical="center"/>
    </xf>
    <xf numFmtId="0" fontId="70" fillId="34" borderId="21" xfId="0" applyNumberFormat="1" applyFont="1" applyFill="1" applyBorder="1" applyAlignment="1">
      <alignment horizontal="center" vertical="center" wrapText="1"/>
    </xf>
    <xf numFmtId="0" fontId="70" fillId="34" borderId="34" xfId="0" applyNumberFormat="1" applyFont="1" applyFill="1" applyBorder="1" applyAlignment="1">
      <alignment horizontal="center" vertical="center" wrapText="1"/>
    </xf>
    <xf numFmtId="9" fontId="70" fillId="34" borderId="21" xfId="0" applyNumberFormat="1" applyFont="1" applyFill="1" applyBorder="1" applyAlignment="1">
      <alignment horizontal="center" vertical="center" wrapText="1"/>
    </xf>
    <xf numFmtId="9" fontId="70" fillId="34" borderId="60" xfId="0" applyNumberFormat="1" applyFont="1" applyFill="1" applyBorder="1" applyAlignment="1">
      <alignment horizontal="center" vertical="center" wrapText="1"/>
    </xf>
    <xf numFmtId="0" fontId="69" fillId="34" borderId="63" xfId="0" applyFont="1" applyFill="1" applyBorder="1" applyAlignment="1">
      <alignment horizontal="center" vertical="center" textRotation="90" wrapText="1"/>
    </xf>
    <xf numFmtId="0" fontId="69" fillId="34" borderId="25" xfId="0" applyFont="1" applyFill="1" applyBorder="1" applyAlignment="1">
      <alignment horizontal="center" vertical="center" textRotation="90" wrapText="1"/>
    </xf>
    <xf numFmtId="0" fontId="69" fillId="34" borderId="27" xfId="0" applyFont="1" applyFill="1" applyBorder="1" applyAlignment="1">
      <alignment horizontal="center" vertical="center" textRotation="90" wrapText="1"/>
    </xf>
    <xf numFmtId="1" fontId="69" fillId="34" borderId="37" xfId="0" applyNumberFormat="1" applyFont="1" applyFill="1" applyBorder="1" applyAlignment="1">
      <alignment horizontal="center" vertical="center" wrapText="1"/>
    </xf>
    <xf numFmtId="1" fontId="69" fillId="34" borderId="38" xfId="0" applyNumberFormat="1" applyFont="1" applyFill="1" applyBorder="1" applyAlignment="1">
      <alignment horizontal="center" vertical="center" wrapText="1"/>
    </xf>
    <xf numFmtId="1" fontId="69" fillId="34" borderId="72" xfId="0" applyNumberFormat="1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/>
    </xf>
    <xf numFmtId="0" fontId="69" fillId="33" borderId="67" xfId="0" applyFont="1" applyFill="1" applyBorder="1" applyAlignment="1">
      <alignment horizontal="center"/>
    </xf>
    <xf numFmtId="0" fontId="69" fillId="33" borderId="70" xfId="0" applyFont="1" applyFill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/>
    </xf>
    <xf numFmtId="0" fontId="69" fillId="34" borderId="81" xfId="0" applyFont="1" applyFill="1" applyBorder="1" applyAlignment="1">
      <alignment horizontal="center" vertical="center"/>
    </xf>
    <xf numFmtId="0" fontId="69" fillId="34" borderId="59" xfId="0" applyFont="1" applyFill="1" applyBorder="1" applyAlignment="1">
      <alignment horizontal="center" vertical="center"/>
    </xf>
    <xf numFmtId="1" fontId="69" fillId="34" borderId="33" xfId="0" applyNumberFormat="1" applyFont="1" applyFill="1" applyBorder="1" applyAlignment="1">
      <alignment horizontal="center" vertical="center" wrapText="1"/>
    </xf>
    <xf numFmtId="1" fontId="69" fillId="34" borderId="82" xfId="0" applyNumberFormat="1" applyFont="1" applyFill="1" applyBorder="1" applyAlignment="1">
      <alignment horizontal="center" vertical="center" wrapText="1"/>
    </xf>
    <xf numFmtId="1" fontId="69" fillId="34" borderId="66" xfId="0" applyNumberFormat="1" applyFont="1" applyFill="1" applyBorder="1" applyAlignment="1">
      <alignment horizontal="center" vertical="center" wrapText="1"/>
    </xf>
    <xf numFmtId="0" fontId="69" fillId="33" borderId="57" xfId="0" applyFont="1" applyFill="1" applyBorder="1" applyAlignment="1">
      <alignment horizontal="center"/>
    </xf>
    <xf numFmtId="0" fontId="69" fillId="33" borderId="81" xfId="0" applyFont="1" applyFill="1" applyBorder="1" applyAlignment="1">
      <alignment horizontal="center"/>
    </xf>
    <xf numFmtId="0" fontId="69" fillId="34" borderId="47" xfId="0" applyFont="1" applyFill="1" applyBorder="1" applyAlignment="1">
      <alignment horizontal="center"/>
    </xf>
    <xf numFmtId="0" fontId="69" fillId="34" borderId="35" xfId="0" applyFont="1" applyFill="1" applyBorder="1" applyAlignment="1">
      <alignment horizontal="center"/>
    </xf>
    <xf numFmtId="0" fontId="69" fillId="34" borderId="75" xfId="0" applyFont="1" applyFill="1" applyBorder="1" applyAlignment="1">
      <alignment horizontal="center"/>
    </xf>
    <xf numFmtId="0" fontId="69" fillId="34" borderId="7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4</xdr:row>
      <xdr:rowOff>152400</xdr:rowOff>
    </xdr:from>
    <xdr:to>
      <xdr:col>24</xdr:col>
      <xdr:colOff>476250</xdr:colOff>
      <xdr:row>44</xdr:row>
      <xdr:rowOff>28575</xdr:rowOff>
    </xdr:to>
    <xdr:pic>
      <xdr:nvPicPr>
        <xdr:cNvPr id="1" name="Picture 2" descr="Копия IMG_1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657350"/>
          <a:ext cx="21526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276225</xdr:colOff>
      <xdr:row>57</xdr:row>
      <xdr:rowOff>0</xdr:rowOff>
    </xdr:from>
    <xdr:to>
      <xdr:col>24</xdr:col>
      <xdr:colOff>400050</xdr:colOff>
      <xdr:row>71</xdr:row>
      <xdr:rowOff>161925</xdr:rowOff>
    </xdr:to>
    <xdr:sp>
      <xdr:nvSpPr>
        <xdr:cNvPr id="2" name="Text Box 4"/>
        <xdr:cNvSpPr txBox="1">
          <a:spLocks noChangeAspect="1" noChangeArrowheads="1"/>
        </xdr:cNvSpPr>
      </xdr:nvSpPr>
      <xdr:spPr>
        <a:xfrm>
          <a:off x="5019675" y="12182475"/>
          <a:ext cx="1952625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Компактная Стойка: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(Вмещает  8 видов вина). 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Ширина -  55 см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Глубина –  30 см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Высота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–  2м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Вино ставится на полки по 2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Bag-in-Box, 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краники от них выходят в отверстия в дверках.               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 просто, чисто, удобно!!!
</a:t>
          </a:r>
        </a:p>
      </xdr:txBody>
    </xdr:sp>
    <xdr:clientData/>
  </xdr:twoCellAnchor>
  <xdr:twoCellAnchor>
    <xdr:from>
      <xdr:col>21</xdr:col>
      <xdr:colOff>447675</xdr:colOff>
      <xdr:row>72</xdr:row>
      <xdr:rowOff>95250</xdr:rowOff>
    </xdr:from>
    <xdr:to>
      <xdr:col>24</xdr:col>
      <xdr:colOff>409575</xdr:colOff>
      <xdr:row>90</xdr:row>
      <xdr:rowOff>142875</xdr:rowOff>
    </xdr:to>
    <xdr:pic>
      <xdr:nvPicPr>
        <xdr:cNvPr id="3" name="Picture 5" descr="023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5163800"/>
          <a:ext cx="17907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4</xdr:col>
      <xdr:colOff>0</xdr:colOff>
      <xdr:row>14</xdr:row>
      <xdr:rowOff>180975</xdr:rowOff>
    </xdr:to>
    <xdr:pic>
      <xdr:nvPicPr>
        <xdr:cNvPr id="1" name="Рисунок 3" descr="1 л вин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57325"/>
          <a:ext cx="18097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</xdr:row>
      <xdr:rowOff>9525</xdr:rowOff>
    </xdr:from>
    <xdr:to>
      <xdr:col>7</xdr:col>
      <xdr:colOff>609600</xdr:colOff>
      <xdr:row>14</xdr:row>
      <xdr:rowOff>161925</xdr:rowOff>
    </xdr:to>
    <xdr:pic>
      <xdr:nvPicPr>
        <xdr:cNvPr id="2" name="Рисунок 1" descr="0,5 л газ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457325"/>
          <a:ext cx="1866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609600</xdr:colOff>
      <xdr:row>14</xdr:row>
      <xdr:rowOff>180975</xdr:rowOff>
    </xdr:to>
    <xdr:pic>
      <xdr:nvPicPr>
        <xdr:cNvPr id="3" name="Рисунок 1" descr="0,25 л фляж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447800"/>
          <a:ext cx="18192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3</xdr:row>
      <xdr:rowOff>19050</xdr:rowOff>
    </xdr:from>
    <xdr:to>
      <xdr:col>18</xdr:col>
      <xdr:colOff>476250</xdr:colOff>
      <xdr:row>15</xdr:row>
      <xdr:rowOff>0</xdr:rowOff>
    </xdr:to>
    <xdr:pic>
      <xdr:nvPicPr>
        <xdr:cNvPr id="4" name="Рисунок 3" descr="C:\Documents and Settings\Александр\Мои документы\картинки\этикетки\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466850"/>
          <a:ext cx="35242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7</xdr:col>
      <xdr:colOff>495300</xdr:colOff>
      <xdr:row>38</xdr:row>
      <xdr:rowOff>57150</xdr:rowOff>
    </xdr:to>
    <xdr:pic>
      <xdr:nvPicPr>
        <xdr:cNvPr id="5" name="Picture 5" descr="Копия (4) Копия IMG_20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58864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21</xdr:row>
      <xdr:rowOff>123825</xdr:rowOff>
    </xdr:from>
    <xdr:to>
      <xdr:col>13</xdr:col>
      <xdr:colOff>0</xdr:colOff>
      <xdr:row>38</xdr:row>
      <xdr:rowOff>152400</xdr:rowOff>
    </xdr:to>
    <xdr:pic>
      <xdr:nvPicPr>
        <xdr:cNvPr id="6" name="Рисунок 8" descr="IMG_1131 коп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5819775"/>
          <a:ext cx="24384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25</xdr:row>
      <xdr:rowOff>19050</xdr:rowOff>
    </xdr:from>
    <xdr:to>
      <xdr:col>17</xdr:col>
      <xdr:colOff>314325</xdr:colOff>
      <xdr:row>36</xdr:row>
      <xdr:rowOff>19050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43925" y="6477000"/>
          <a:ext cx="1828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odeloff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="70" zoomScaleNormal="70" zoomScalePageLayoutView="0" workbookViewId="0" topLeftCell="A1">
      <selection activeCell="V4" sqref="V4"/>
    </sheetView>
  </sheetViews>
  <sheetFormatPr defaultColWidth="9.140625" defaultRowHeight="15"/>
  <cols>
    <col min="1" max="1" width="3.8515625" style="3" customWidth="1"/>
    <col min="2" max="2" width="38.7109375" style="4" customWidth="1"/>
    <col min="3" max="3" width="11.8515625" style="3" customWidth="1"/>
    <col min="4" max="4" width="7.8515625" style="2" customWidth="1"/>
    <col min="5" max="5" width="8.8515625" style="3" customWidth="1"/>
    <col min="6" max="6" width="9.57421875" style="3" hidden="1" customWidth="1"/>
    <col min="7" max="7" width="10.00390625" style="3" hidden="1" customWidth="1"/>
    <col min="8" max="21" width="8.7109375" style="3" hidden="1" customWidth="1"/>
    <col min="22" max="23" width="9.140625" style="0" customWidth="1"/>
  </cols>
  <sheetData>
    <row r="1" spans="1:25" ht="21.75" customHeight="1">
      <c r="A1" s="316" t="s">
        <v>99</v>
      </c>
      <c r="B1" s="316"/>
      <c r="C1" s="316"/>
      <c r="D1" s="316"/>
      <c r="E1" s="316"/>
      <c r="F1" s="316"/>
      <c r="G1" s="316"/>
      <c r="H1" s="316"/>
      <c r="I1" s="59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"/>
      <c r="W1" s="1"/>
      <c r="X1" s="1"/>
      <c r="Y1" s="1"/>
    </row>
    <row r="2" spans="1:25" ht="30" customHeight="1">
      <c r="A2" s="317" t="s">
        <v>60</v>
      </c>
      <c r="B2" s="317"/>
      <c r="C2" s="317"/>
      <c r="D2" s="317"/>
      <c r="E2" s="317"/>
      <c r="F2" s="317"/>
      <c r="G2" s="317"/>
      <c r="H2" s="31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"/>
      <c r="W2" s="1"/>
      <c r="X2" s="1"/>
      <c r="Y2" s="1"/>
    </row>
    <row r="3" spans="1:25" ht="15" customHeight="1">
      <c r="A3" s="318" t="s">
        <v>136</v>
      </c>
      <c r="B3" s="318"/>
      <c r="C3" s="318"/>
      <c r="D3" s="318"/>
      <c r="E3" s="318"/>
      <c r="F3" s="318"/>
      <c r="G3" s="318"/>
      <c r="H3" s="318"/>
      <c r="I3" s="60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  <c r="W3" s="1"/>
      <c r="X3" s="1"/>
      <c r="Y3" s="1"/>
    </row>
    <row r="4" spans="1:25" ht="51.75" customHeight="1">
      <c r="A4" s="319" t="s">
        <v>59</v>
      </c>
      <c r="B4" s="319"/>
      <c r="C4" s="319"/>
      <c r="D4" s="319"/>
      <c r="E4" s="319"/>
      <c r="F4" s="319"/>
      <c r="G4" s="319"/>
      <c r="H4" s="319"/>
      <c r="I4" s="6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"/>
      <c r="W4" s="1"/>
      <c r="X4" s="1"/>
      <c r="Y4" s="1"/>
    </row>
    <row r="5" spans="1:25" ht="16.5" customHeight="1" thickBot="1">
      <c r="A5" s="320" t="s">
        <v>127</v>
      </c>
      <c r="B5" s="320"/>
      <c r="C5" s="320"/>
      <c r="D5" s="320"/>
      <c r="E5" s="320"/>
      <c r="F5" s="320"/>
      <c r="G5" s="320"/>
      <c r="H5" s="320"/>
      <c r="I5" s="68"/>
      <c r="J5" s="88">
        <v>3</v>
      </c>
      <c r="K5" s="88">
        <v>4</v>
      </c>
      <c r="L5" s="52"/>
      <c r="M5" s="88">
        <v>5</v>
      </c>
      <c r="N5" s="88">
        <v>6</v>
      </c>
      <c r="O5" s="67"/>
      <c r="P5" s="88">
        <v>7</v>
      </c>
      <c r="Q5" s="88">
        <v>8</v>
      </c>
      <c r="R5" s="52">
        <v>8</v>
      </c>
      <c r="S5" s="88">
        <v>9</v>
      </c>
      <c r="T5" s="88">
        <v>10</v>
      </c>
      <c r="U5" s="52"/>
      <c r="V5" s="1"/>
      <c r="W5" s="1"/>
      <c r="X5" s="1"/>
      <c r="Y5" s="1"/>
    </row>
    <row r="6" spans="1:25" ht="15.75" customHeight="1">
      <c r="A6" s="307" t="s">
        <v>49</v>
      </c>
      <c r="B6" s="309" t="s">
        <v>50</v>
      </c>
      <c r="C6" s="311" t="s">
        <v>75</v>
      </c>
      <c r="D6" s="305" t="s">
        <v>53</v>
      </c>
      <c r="E6" s="306"/>
      <c r="F6" s="323" t="s">
        <v>82</v>
      </c>
      <c r="G6" s="63" t="s">
        <v>81</v>
      </c>
      <c r="H6" s="62" t="s">
        <v>98</v>
      </c>
      <c r="I6" s="321" t="s">
        <v>87</v>
      </c>
      <c r="J6" s="313" t="s">
        <v>86</v>
      </c>
      <c r="K6" s="299" t="s">
        <v>85</v>
      </c>
      <c r="L6" s="299" t="s">
        <v>88</v>
      </c>
      <c r="M6" s="299" t="s">
        <v>89</v>
      </c>
      <c r="N6" s="299" t="s">
        <v>142</v>
      </c>
      <c r="O6" s="299" t="s">
        <v>90</v>
      </c>
      <c r="P6" s="299" t="s">
        <v>91</v>
      </c>
      <c r="Q6" s="299" t="s">
        <v>92</v>
      </c>
      <c r="R6" s="299" t="s">
        <v>93</v>
      </c>
      <c r="S6" s="299" t="s">
        <v>94</v>
      </c>
      <c r="T6" s="299" t="s">
        <v>95</v>
      </c>
      <c r="U6" s="325" t="s">
        <v>96</v>
      </c>
      <c r="V6" s="1"/>
      <c r="W6" s="1"/>
      <c r="X6" s="1"/>
      <c r="Y6" s="1"/>
    </row>
    <row r="7" spans="1:25" ht="48" customHeight="1" thickBot="1">
      <c r="A7" s="308"/>
      <c r="B7" s="310"/>
      <c r="C7" s="312"/>
      <c r="D7" s="160" t="s">
        <v>51</v>
      </c>
      <c r="E7" s="175" t="s">
        <v>52</v>
      </c>
      <c r="F7" s="324"/>
      <c r="G7" s="89" t="s">
        <v>97</v>
      </c>
      <c r="H7" s="90" t="s">
        <v>100</v>
      </c>
      <c r="I7" s="322"/>
      <c r="J7" s="314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26"/>
      <c r="V7" s="1"/>
      <c r="W7" s="1"/>
      <c r="X7" s="1"/>
      <c r="Y7" s="1"/>
    </row>
    <row r="8" spans="1:25" ht="16.5" thickBot="1">
      <c r="A8" s="301" t="s">
        <v>56</v>
      </c>
      <c r="B8" s="302"/>
      <c r="C8" s="302"/>
      <c r="D8" s="302"/>
      <c r="E8" s="303"/>
      <c r="F8" s="162"/>
      <c r="G8" s="157"/>
      <c r="H8" s="144">
        <v>100</v>
      </c>
      <c r="I8" s="149">
        <v>5</v>
      </c>
      <c r="J8" s="208">
        <v>5</v>
      </c>
      <c r="K8" s="73">
        <v>10</v>
      </c>
      <c r="L8" s="73">
        <v>15</v>
      </c>
      <c r="M8" s="73">
        <v>20</v>
      </c>
      <c r="N8" s="73">
        <v>25</v>
      </c>
      <c r="O8" s="73">
        <v>30</v>
      </c>
      <c r="P8" s="73">
        <v>35</v>
      </c>
      <c r="Q8" s="73">
        <v>40</v>
      </c>
      <c r="R8" s="73">
        <v>45</v>
      </c>
      <c r="S8" s="73">
        <v>50</v>
      </c>
      <c r="T8" s="73">
        <v>55</v>
      </c>
      <c r="U8" s="74">
        <v>60</v>
      </c>
      <c r="V8" s="1"/>
      <c r="W8" s="1"/>
      <c r="X8" s="1"/>
      <c r="Y8" s="1"/>
    </row>
    <row r="9" spans="1:25" ht="15">
      <c r="A9" s="9">
        <v>1</v>
      </c>
      <c r="B9" s="10" t="s">
        <v>3</v>
      </c>
      <c r="C9" s="11" t="s">
        <v>38</v>
      </c>
      <c r="D9" s="12" t="s">
        <v>42</v>
      </c>
      <c r="E9" s="176" t="s">
        <v>45</v>
      </c>
      <c r="F9" s="108">
        <v>459.14</v>
      </c>
      <c r="G9" s="131">
        <v>493.7</v>
      </c>
      <c r="H9" s="166">
        <v>600</v>
      </c>
      <c r="I9" s="110">
        <f aca="true" t="shared" si="0" ref="I9:I14">H9*1.05</f>
        <v>630</v>
      </c>
      <c r="J9" s="204">
        <f aca="true" t="shared" si="1" ref="J9:J14">H9*1.05</f>
        <v>630</v>
      </c>
      <c r="K9" s="111">
        <f aca="true" t="shared" si="2" ref="K9:K14">H9*1.1</f>
        <v>660</v>
      </c>
      <c r="L9" s="111">
        <f aca="true" t="shared" si="3" ref="L9:L14">H9*1.15</f>
        <v>690</v>
      </c>
      <c r="M9" s="111">
        <f aca="true" t="shared" si="4" ref="M9:M14">H9*1.2</f>
        <v>720</v>
      </c>
      <c r="N9" s="111">
        <f aca="true" t="shared" si="5" ref="N9:N14">H9*1.25</f>
        <v>750</v>
      </c>
      <c r="O9" s="111">
        <f aca="true" t="shared" si="6" ref="O9:O14">H9*1.3</f>
        <v>780</v>
      </c>
      <c r="P9" s="111">
        <f aca="true" t="shared" si="7" ref="P9:P14">H9*1.35</f>
        <v>810</v>
      </c>
      <c r="Q9" s="111">
        <f aca="true" t="shared" si="8" ref="Q9:Q14">H9*1.4</f>
        <v>840</v>
      </c>
      <c r="R9" s="111">
        <f aca="true" t="shared" si="9" ref="R9:R14">H9*1.45</f>
        <v>870</v>
      </c>
      <c r="S9" s="111">
        <f aca="true" t="shared" si="10" ref="S9:S14">H9*1.5</f>
        <v>900</v>
      </c>
      <c r="T9" s="111">
        <f aca="true" t="shared" si="11" ref="T9:T14">H9*1.55</f>
        <v>930</v>
      </c>
      <c r="U9" s="112">
        <f aca="true" t="shared" si="12" ref="U9:U14">H9*1.6</f>
        <v>960</v>
      </c>
      <c r="V9" s="1"/>
      <c r="W9" s="1"/>
      <c r="X9" s="1"/>
      <c r="Y9" s="1"/>
    </row>
    <row r="10" spans="1:25" ht="15">
      <c r="A10" s="9">
        <v>2</v>
      </c>
      <c r="B10" s="10" t="s">
        <v>1</v>
      </c>
      <c r="C10" s="11" t="s">
        <v>38</v>
      </c>
      <c r="D10" s="12" t="s">
        <v>42</v>
      </c>
      <c r="E10" s="176" t="s">
        <v>45</v>
      </c>
      <c r="F10" s="40">
        <v>459.14</v>
      </c>
      <c r="G10" s="131">
        <v>493.7</v>
      </c>
      <c r="H10" s="147">
        <v>600</v>
      </c>
      <c r="I10" s="117">
        <f t="shared" si="0"/>
        <v>630</v>
      </c>
      <c r="J10" s="205">
        <f t="shared" si="1"/>
        <v>630</v>
      </c>
      <c r="K10" s="53">
        <f t="shared" si="2"/>
        <v>660</v>
      </c>
      <c r="L10" s="53">
        <f t="shared" si="3"/>
        <v>690</v>
      </c>
      <c r="M10" s="53">
        <f t="shared" si="4"/>
        <v>720</v>
      </c>
      <c r="N10" s="53">
        <f t="shared" si="5"/>
        <v>750</v>
      </c>
      <c r="O10" s="53">
        <f t="shared" si="6"/>
        <v>780</v>
      </c>
      <c r="P10" s="53">
        <f t="shared" si="7"/>
        <v>810</v>
      </c>
      <c r="Q10" s="53">
        <f t="shared" si="8"/>
        <v>840</v>
      </c>
      <c r="R10" s="53">
        <f t="shared" si="9"/>
        <v>870</v>
      </c>
      <c r="S10" s="53">
        <f t="shared" si="10"/>
        <v>900</v>
      </c>
      <c r="T10" s="53">
        <f t="shared" si="11"/>
        <v>930</v>
      </c>
      <c r="U10" s="55">
        <f t="shared" si="12"/>
        <v>960</v>
      </c>
      <c r="V10" s="1"/>
      <c r="W10" s="1"/>
      <c r="X10" s="1"/>
      <c r="Y10" s="1"/>
    </row>
    <row r="11" spans="1:25" ht="15">
      <c r="A11" s="9">
        <v>3</v>
      </c>
      <c r="B11" s="10" t="s">
        <v>2</v>
      </c>
      <c r="C11" s="11" t="s">
        <v>38</v>
      </c>
      <c r="D11" s="12" t="s">
        <v>42</v>
      </c>
      <c r="E11" s="176" t="s">
        <v>45</v>
      </c>
      <c r="F11" s="40">
        <v>459.14</v>
      </c>
      <c r="G11" s="131">
        <v>493.7</v>
      </c>
      <c r="H11" s="147">
        <v>600</v>
      </c>
      <c r="I11" s="117">
        <f t="shared" si="0"/>
        <v>630</v>
      </c>
      <c r="J11" s="205">
        <f t="shared" si="1"/>
        <v>630</v>
      </c>
      <c r="K11" s="53">
        <f t="shared" si="2"/>
        <v>660</v>
      </c>
      <c r="L11" s="53">
        <f t="shared" si="3"/>
        <v>690</v>
      </c>
      <c r="M11" s="53">
        <f t="shared" si="4"/>
        <v>720</v>
      </c>
      <c r="N11" s="53">
        <f t="shared" si="5"/>
        <v>750</v>
      </c>
      <c r="O11" s="53">
        <f t="shared" si="6"/>
        <v>780</v>
      </c>
      <c r="P11" s="53">
        <f t="shared" si="7"/>
        <v>810</v>
      </c>
      <c r="Q11" s="53">
        <f t="shared" si="8"/>
        <v>840</v>
      </c>
      <c r="R11" s="53">
        <f t="shared" si="9"/>
        <v>870</v>
      </c>
      <c r="S11" s="53">
        <f t="shared" si="10"/>
        <v>900</v>
      </c>
      <c r="T11" s="53">
        <f t="shared" si="11"/>
        <v>930</v>
      </c>
      <c r="U11" s="55">
        <f t="shared" si="12"/>
        <v>960</v>
      </c>
      <c r="V11" s="1"/>
      <c r="W11" s="1"/>
      <c r="X11" s="1"/>
      <c r="Y11" s="1"/>
    </row>
    <row r="12" spans="1:25" ht="15">
      <c r="A12" s="13">
        <v>4</v>
      </c>
      <c r="B12" s="14" t="s">
        <v>4</v>
      </c>
      <c r="C12" s="15" t="s">
        <v>38</v>
      </c>
      <c r="D12" s="16" t="s">
        <v>42</v>
      </c>
      <c r="E12" s="177" t="s">
        <v>45</v>
      </c>
      <c r="F12" s="42">
        <v>459.14</v>
      </c>
      <c r="G12" s="131">
        <v>493.7</v>
      </c>
      <c r="H12" s="147">
        <v>600</v>
      </c>
      <c r="I12" s="117">
        <f t="shared" si="0"/>
        <v>630</v>
      </c>
      <c r="J12" s="209">
        <f t="shared" si="1"/>
        <v>630</v>
      </c>
      <c r="K12" s="54">
        <f t="shared" si="2"/>
        <v>660</v>
      </c>
      <c r="L12" s="54">
        <f t="shared" si="3"/>
        <v>690</v>
      </c>
      <c r="M12" s="54">
        <f t="shared" si="4"/>
        <v>720</v>
      </c>
      <c r="N12" s="54">
        <f t="shared" si="5"/>
        <v>750</v>
      </c>
      <c r="O12" s="54">
        <f t="shared" si="6"/>
        <v>780</v>
      </c>
      <c r="P12" s="54">
        <f t="shared" si="7"/>
        <v>810</v>
      </c>
      <c r="Q12" s="54">
        <f t="shared" si="8"/>
        <v>840</v>
      </c>
      <c r="R12" s="54">
        <f t="shared" si="9"/>
        <v>870</v>
      </c>
      <c r="S12" s="54">
        <f t="shared" si="10"/>
        <v>900</v>
      </c>
      <c r="T12" s="54">
        <f t="shared" si="11"/>
        <v>930</v>
      </c>
      <c r="U12" s="56">
        <f t="shared" si="12"/>
        <v>960</v>
      </c>
      <c r="V12" s="1"/>
      <c r="W12" s="1"/>
      <c r="X12" s="1"/>
      <c r="Y12" s="1"/>
    </row>
    <row r="13" spans="1:25" ht="15">
      <c r="A13" s="9">
        <v>5</v>
      </c>
      <c r="B13" s="10" t="s">
        <v>0</v>
      </c>
      <c r="C13" s="11" t="s">
        <v>38</v>
      </c>
      <c r="D13" s="12" t="s">
        <v>42</v>
      </c>
      <c r="E13" s="176" t="s">
        <v>45</v>
      </c>
      <c r="F13" s="40">
        <v>459.14</v>
      </c>
      <c r="G13" s="133">
        <v>493.7</v>
      </c>
      <c r="H13" s="147">
        <v>600</v>
      </c>
      <c r="I13" s="117">
        <f t="shared" si="0"/>
        <v>630</v>
      </c>
      <c r="J13" s="206">
        <f t="shared" si="1"/>
        <v>630</v>
      </c>
      <c r="K13" s="91">
        <f t="shared" si="2"/>
        <v>660</v>
      </c>
      <c r="L13" s="91">
        <f t="shared" si="3"/>
        <v>690</v>
      </c>
      <c r="M13" s="91">
        <f t="shared" si="4"/>
        <v>720</v>
      </c>
      <c r="N13" s="91">
        <f t="shared" si="5"/>
        <v>750</v>
      </c>
      <c r="O13" s="91">
        <f t="shared" si="6"/>
        <v>780</v>
      </c>
      <c r="P13" s="91">
        <f t="shared" si="7"/>
        <v>810</v>
      </c>
      <c r="Q13" s="91">
        <f t="shared" si="8"/>
        <v>840</v>
      </c>
      <c r="R13" s="91">
        <f t="shared" si="9"/>
        <v>870</v>
      </c>
      <c r="S13" s="91">
        <f t="shared" si="10"/>
        <v>900</v>
      </c>
      <c r="T13" s="91">
        <f t="shared" si="11"/>
        <v>930</v>
      </c>
      <c r="U13" s="92">
        <f t="shared" si="12"/>
        <v>960</v>
      </c>
      <c r="V13" s="1"/>
      <c r="W13" s="1"/>
      <c r="X13" s="1"/>
      <c r="Y13" s="1"/>
    </row>
    <row r="14" spans="1:25" ht="15.75" thickBot="1">
      <c r="A14" s="5">
        <v>6</v>
      </c>
      <c r="B14" s="163" t="s">
        <v>110</v>
      </c>
      <c r="C14" s="97" t="s">
        <v>102</v>
      </c>
      <c r="D14" s="153" t="s">
        <v>103</v>
      </c>
      <c r="E14" s="178" t="s">
        <v>106</v>
      </c>
      <c r="F14" s="165">
        <v>530</v>
      </c>
      <c r="G14" s="81">
        <v>560</v>
      </c>
      <c r="H14" s="69">
        <v>660</v>
      </c>
      <c r="I14" s="120">
        <f t="shared" si="0"/>
        <v>693</v>
      </c>
      <c r="J14" s="207">
        <f t="shared" si="1"/>
        <v>693</v>
      </c>
      <c r="K14" s="65">
        <f t="shared" si="2"/>
        <v>726.0000000000001</v>
      </c>
      <c r="L14" s="65">
        <f t="shared" si="3"/>
        <v>758.9999999999999</v>
      </c>
      <c r="M14" s="65">
        <f t="shared" si="4"/>
        <v>792</v>
      </c>
      <c r="N14" s="65">
        <f t="shared" si="5"/>
        <v>825</v>
      </c>
      <c r="O14" s="65">
        <f t="shared" si="6"/>
        <v>858</v>
      </c>
      <c r="P14" s="65">
        <f t="shared" si="7"/>
        <v>891.0000000000001</v>
      </c>
      <c r="Q14" s="65">
        <f t="shared" si="8"/>
        <v>923.9999999999999</v>
      </c>
      <c r="R14" s="65">
        <f t="shared" si="9"/>
        <v>957</v>
      </c>
      <c r="S14" s="65">
        <f t="shared" si="10"/>
        <v>990</v>
      </c>
      <c r="T14" s="65">
        <f t="shared" si="11"/>
        <v>1023</v>
      </c>
      <c r="U14" s="66">
        <f t="shared" si="12"/>
        <v>1056</v>
      </c>
      <c r="V14" s="1"/>
      <c r="W14" s="1"/>
      <c r="X14" s="1"/>
      <c r="Y14" s="1"/>
    </row>
    <row r="15" spans="1:25" ht="16.5" thickBot="1">
      <c r="A15" s="301" t="s">
        <v>55</v>
      </c>
      <c r="B15" s="302"/>
      <c r="C15" s="302"/>
      <c r="D15" s="302"/>
      <c r="E15" s="303"/>
      <c r="F15" s="94"/>
      <c r="G15" s="79"/>
      <c r="H15" s="145">
        <v>100</v>
      </c>
      <c r="I15" s="169">
        <v>5</v>
      </c>
      <c r="J15" s="210">
        <v>5</v>
      </c>
      <c r="K15" s="80">
        <v>10</v>
      </c>
      <c r="L15" s="80">
        <v>15</v>
      </c>
      <c r="M15" s="80">
        <v>20</v>
      </c>
      <c r="N15" s="80">
        <v>25</v>
      </c>
      <c r="O15" s="80">
        <v>30</v>
      </c>
      <c r="P15" s="80">
        <v>35</v>
      </c>
      <c r="Q15" s="80">
        <v>40</v>
      </c>
      <c r="R15" s="80">
        <v>45</v>
      </c>
      <c r="S15" s="80">
        <v>50</v>
      </c>
      <c r="T15" s="80">
        <v>55</v>
      </c>
      <c r="U15" s="78">
        <v>60</v>
      </c>
      <c r="V15" s="1"/>
      <c r="W15" s="1"/>
      <c r="X15" s="1"/>
      <c r="Y15" s="1"/>
    </row>
    <row r="16" spans="1:25" ht="15">
      <c r="A16" s="5">
        <v>7</v>
      </c>
      <c r="B16" s="6" t="s">
        <v>5</v>
      </c>
      <c r="C16" s="7" t="s">
        <v>38</v>
      </c>
      <c r="D16" s="8" t="s">
        <v>42</v>
      </c>
      <c r="E16" s="35" t="s">
        <v>46</v>
      </c>
      <c r="F16" s="108">
        <v>486.27</v>
      </c>
      <c r="G16" s="139">
        <v>540.3</v>
      </c>
      <c r="H16" s="184">
        <v>640</v>
      </c>
      <c r="I16" s="110">
        <f>H16*1.05</f>
        <v>672</v>
      </c>
      <c r="J16" s="204">
        <f aca="true" t="shared" si="13" ref="J16:J21">H16*1.05</f>
        <v>672</v>
      </c>
      <c r="K16" s="111">
        <f aca="true" t="shared" si="14" ref="K16:K23">H16*1.1</f>
        <v>704</v>
      </c>
      <c r="L16" s="111">
        <f aca="true" t="shared" si="15" ref="L16:L23">H16*1.15</f>
        <v>736</v>
      </c>
      <c r="M16" s="111">
        <f aca="true" t="shared" si="16" ref="M16:M23">H16*1.2</f>
        <v>768</v>
      </c>
      <c r="N16" s="111">
        <f aca="true" t="shared" si="17" ref="N16:N23">H16*1.25</f>
        <v>800</v>
      </c>
      <c r="O16" s="111">
        <f aca="true" t="shared" si="18" ref="O16:O23">H16*1.3</f>
        <v>832</v>
      </c>
      <c r="P16" s="111">
        <f aca="true" t="shared" si="19" ref="P16:P23">H16*1.35</f>
        <v>864</v>
      </c>
      <c r="Q16" s="111">
        <f aca="true" t="shared" si="20" ref="Q16:Q23">H16*1.4</f>
        <v>896</v>
      </c>
      <c r="R16" s="111">
        <f aca="true" t="shared" si="21" ref="R16:R23">H16*1.45</f>
        <v>928</v>
      </c>
      <c r="S16" s="111">
        <f aca="true" t="shared" si="22" ref="S16:S23">H16*1.5</f>
        <v>960</v>
      </c>
      <c r="T16" s="111">
        <f aca="true" t="shared" si="23" ref="T16:T23">H16*1.55</f>
        <v>992</v>
      </c>
      <c r="U16" s="112">
        <f aca="true" t="shared" si="24" ref="U16:U23">H16*1.6</f>
        <v>1024</v>
      </c>
      <c r="V16" s="1"/>
      <c r="W16" s="1"/>
      <c r="X16" s="1"/>
      <c r="Y16" s="1"/>
    </row>
    <row r="17" spans="1:25" ht="15">
      <c r="A17" s="9">
        <v>8</v>
      </c>
      <c r="B17" s="10" t="s">
        <v>6</v>
      </c>
      <c r="C17" s="11" t="s">
        <v>38</v>
      </c>
      <c r="D17" s="12" t="s">
        <v>42</v>
      </c>
      <c r="E17" s="36" t="s">
        <v>46</v>
      </c>
      <c r="F17" s="40">
        <v>556.47</v>
      </c>
      <c r="G17" s="140">
        <v>618.3</v>
      </c>
      <c r="H17" s="109">
        <v>720</v>
      </c>
      <c r="I17" s="117">
        <f aca="true" t="shared" si="25" ref="I17:I23">H17*1.05</f>
        <v>756</v>
      </c>
      <c r="J17" s="205">
        <f t="shared" si="13"/>
        <v>756</v>
      </c>
      <c r="K17" s="53">
        <f t="shared" si="14"/>
        <v>792.0000000000001</v>
      </c>
      <c r="L17" s="53">
        <f t="shared" si="15"/>
        <v>827.9999999999999</v>
      </c>
      <c r="M17" s="53">
        <f t="shared" si="16"/>
        <v>864</v>
      </c>
      <c r="N17" s="53">
        <f t="shared" si="17"/>
        <v>900</v>
      </c>
      <c r="O17" s="53">
        <f t="shared" si="18"/>
        <v>936</v>
      </c>
      <c r="P17" s="53">
        <f t="shared" si="19"/>
        <v>972.0000000000001</v>
      </c>
      <c r="Q17" s="53">
        <f t="shared" si="20"/>
        <v>1007.9999999999999</v>
      </c>
      <c r="R17" s="53">
        <f t="shared" si="21"/>
        <v>1044</v>
      </c>
      <c r="S17" s="53">
        <f t="shared" si="22"/>
        <v>1080</v>
      </c>
      <c r="T17" s="53">
        <f t="shared" si="23"/>
        <v>1116</v>
      </c>
      <c r="U17" s="55">
        <f t="shared" si="24"/>
        <v>1152</v>
      </c>
      <c r="V17" s="1"/>
      <c r="W17" s="1"/>
      <c r="X17" s="1"/>
      <c r="Y17" s="1"/>
    </row>
    <row r="18" spans="1:25" ht="15">
      <c r="A18" s="9">
        <v>9</v>
      </c>
      <c r="B18" s="10" t="s">
        <v>7</v>
      </c>
      <c r="C18" s="11" t="s">
        <v>38</v>
      </c>
      <c r="D18" s="12" t="s">
        <v>42</v>
      </c>
      <c r="E18" s="36" t="s">
        <v>46</v>
      </c>
      <c r="F18" s="40">
        <v>556.47</v>
      </c>
      <c r="G18" s="140">
        <v>618.3</v>
      </c>
      <c r="H18" s="109">
        <v>720</v>
      </c>
      <c r="I18" s="117">
        <f t="shared" si="25"/>
        <v>756</v>
      </c>
      <c r="J18" s="205">
        <f t="shared" si="13"/>
        <v>756</v>
      </c>
      <c r="K18" s="53">
        <f t="shared" si="14"/>
        <v>792.0000000000001</v>
      </c>
      <c r="L18" s="53">
        <f t="shared" si="15"/>
        <v>827.9999999999999</v>
      </c>
      <c r="M18" s="53">
        <f t="shared" si="16"/>
        <v>864</v>
      </c>
      <c r="N18" s="53">
        <f t="shared" si="17"/>
        <v>900</v>
      </c>
      <c r="O18" s="53">
        <f t="shared" si="18"/>
        <v>936</v>
      </c>
      <c r="P18" s="53">
        <f t="shared" si="19"/>
        <v>972.0000000000001</v>
      </c>
      <c r="Q18" s="53">
        <f t="shared" si="20"/>
        <v>1007.9999999999999</v>
      </c>
      <c r="R18" s="53">
        <f t="shared" si="21"/>
        <v>1044</v>
      </c>
      <c r="S18" s="53">
        <f t="shared" si="22"/>
        <v>1080</v>
      </c>
      <c r="T18" s="53">
        <f t="shared" si="23"/>
        <v>1116</v>
      </c>
      <c r="U18" s="55">
        <f t="shared" si="24"/>
        <v>1152</v>
      </c>
      <c r="V18" s="1"/>
      <c r="W18" s="1"/>
      <c r="X18" s="1"/>
      <c r="Y18" s="1"/>
    </row>
    <row r="19" spans="1:25" ht="15">
      <c r="A19" s="13">
        <v>10</v>
      </c>
      <c r="B19" s="14" t="s">
        <v>8</v>
      </c>
      <c r="C19" s="15" t="s">
        <v>38</v>
      </c>
      <c r="D19" s="16" t="s">
        <v>42</v>
      </c>
      <c r="E19" s="37" t="s">
        <v>46</v>
      </c>
      <c r="F19" s="41">
        <v>487.17</v>
      </c>
      <c r="G19" s="138">
        <v>541.3</v>
      </c>
      <c r="H19" s="185">
        <v>640</v>
      </c>
      <c r="I19" s="183">
        <f t="shared" si="25"/>
        <v>672</v>
      </c>
      <c r="J19" s="209">
        <f t="shared" si="13"/>
        <v>672</v>
      </c>
      <c r="K19" s="54">
        <f t="shared" si="14"/>
        <v>704</v>
      </c>
      <c r="L19" s="54">
        <f t="shared" si="15"/>
        <v>736</v>
      </c>
      <c r="M19" s="54">
        <f t="shared" si="16"/>
        <v>768</v>
      </c>
      <c r="N19" s="54">
        <f t="shared" si="17"/>
        <v>800</v>
      </c>
      <c r="O19" s="54">
        <f t="shared" si="18"/>
        <v>832</v>
      </c>
      <c r="P19" s="54">
        <f t="shared" si="19"/>
        <v>864</v>
      </c>
      <c r="Q19" s="54">
        <f t="shared" si="20"/>
        <v>896</v>
      </c>
      <c r="R19" s="54">
        <f t="shared" si="21"/>
        <v>928</v>
      </c>
      <c r="S19" s="54">
        <f t="shared" si="22"/>
        <v>960</v>
      </c>
      <c r="T19" s="54">
        <f t="shared" si="23"/>
        <v>992</v>
      </c>
      <c r="U19" s="56">
        <f t="shared" si="24"/>
        <v>1024</v>
      </c>
      <c r="V19" s="1"/>
      <c r="W19" s="1"/>
      <c r="X19" s="1"/>
      <c r="Y19" s="1"/>
    </row>
    <row r="20" spans="1:25" ht="15">
      <c r="A20" s="96">
        <v>11</v>
      </c>
      <c r="B20" s="118" t="s">
        <v>111</v>
      </c>
      <c r="C20" s="11" t="s">
        <v>38</v>
      </c>
      <c r="D20" s="12" t="s">
        <v>42</v>
      </c>
      <c r="E20" s="36" t="s">
        <v>46</v>
      </c>
      <c r="F20" s="41">
        <v>487.17</v>
      </c>
      <c r="G20" s="138">
        <v>541.3</v>
      </c>
      <c r="H20" s="186">
        <v>640</v>
      </c>
      <c r="I20" s="117">
        <f t="shared" si="25"/>
        <v>672</v>
      </c>
      <c r="J20" s="206">
        <f t="shared" si="13"/>
        <v>672</v>
      </c>
      <c r="K20" s="91">
        <f t="shared" si="14"/>
        <v>704</v>
      </c>
      <c r="L20" s="91">
        <f t="shared" si="15"/>
        <v>736</v>
      </c>
      <c r="M20" s="91">
        <f t="shared" si="16"/>
        <v>768</v>
      </c>
      <c r="N20" s="91">
        <f t="shared" si="17"/>
        <v>800</v>
      </c>
      <c r="O20" s="91">
        <f t="shared" si="18"/>
        <v>832</v>
      </c>
      <c r="P20" s="91">
        <f t="shared" si="19"/>
        <v>864</v>
      </c>
      <c r="Q20" s="91">
        <f t="shared" si="20"/>
        <v>896</v>
      </c>
      <c r="R20" s="91">
        <f t="shared" si="21"/>
        <v>928</v>
      </c>
      <c r="S20" s="91">
        <f t="shared" si="22"/>
        <v>960</v>
      </c>
      <c r="T20" s="91">
        <f t="shared" si="23"/>
        <v>992</v>
      </c>
      <c r="U20" s="92">
        <f t="shared" si="24"/>
        <v>1024</v>
      </c>
      <c r="V20" s="1"/>
      <c r="W20" s="1"/>
      <c r="X20" s="1"/>
      <c r="Y20" s="1"/>
    </row>
    <row r="21" spans="1:25" ht="15">
      <c r="A21" s="13">
        <v>12</v>
      </c>
      <c r="B21" s="118" t="s">
        <v>111</v>
      </c>
      <c r="C21" s="57" t="s">
        <v>102</v>
      </c>
      <c r="D21" s="18" t="s">
        <v>43</v>
      </c>
      <c r="E21" s="38">
        <v>0</v>
      </c>
      <c r="F21" s="46">
        <v>530</v>
      </c>
      <c r="G21" s="142">
        <v>560</v>
      </c>
      <c r="H21" s="187">
        <v>660</v>
      </c>
      <c r="I21" s="117">
        <f t="shared" si="25"/>
        <v>693</v>
      </c>
      <c r="J21" s="211">
        <f t="shared" si="13"/>
        <v>693</v>
      </c>
      <c r="K21" s="125">
        <f t="shared" si="14"/>
        <v>726.0000000000001</v>
      </c>
      <c r="L21" s="125">
        <f t="shared" si="15"/>
        <v>758.9999999999999</v>
      </c>
      <c r="M21" s="125">
        <f t="shared" si="16"/>
        <v>792</v>
      </c>
      <c r="N21" s="125">
        <f t="shared" si="17"/>
        <v>825</v>
      </c>
      <c r="O21" s="125">
        <f t="shared" si="18"/>
        <v>858</v>
      </c>
      <c r="P21" s="125">
        <f t="shared" si="19"/>
        <v>891.0000000000001</v>
      </c>
      <c r="Q21" s="125">
        <f t="shared" si="20"/>
        <v>923.9999999999999</v>
      </c>
      <c r="R21" s="125">
        <f t="shared" si="21"/>
        <v>957</v>
      </c>
      <c r="S21" s="125">
        <f t="shared" si="22"/>
        <v>990</v>
      </c>
      <c r="T21" s="125">
        <f t="shared" si="23"/>
        <v>1023</v>
      </c>
      <c r="U21" s="126">
        <f t="shared" si="24"/>
        <v>1056</v>
      </c>
      <c r="V21" s="1"/>
      <c r="W21" s="1"/>
      <c r="X21" s="1"/>
      <c r="Y21" s="1"/>
    </row>
    <row r="22" spans="1:25" ht="15">
      <c r="A22" s="9">
        <v>13</v>
      </c>
      <c r="B22" s="102" t="s">
        <v>130</v>
      </c>
      <c r="C22" s="96" t="s">
        <v>129</v>
      </c>
      <c r="D22" s="20" t="s">
        <v>103</v>
      </c>
      <c r="E22" s="39" t="s">
        <v>46</v>
      </c>
      <c r="F22" s="47">
        <v>731.5</v>
      </c>
      <c r="G22" s="143">
        <v>770</v>
      </c>
      <c r="H22" s="186">
        <v>900</v>
      </c>
      <c r="I22" s="117">
        <f t="shared" si="25"/>
        <v>945</v>
      </c>
      <c r="J22" s="206">
        <f>H22*1.1</f>
        <v>990.0000000000001</v>
      </c>
      <c r="K22" s="91">
        <f t="shared" si="14"/>
        <v>990.0000000000001</v>
      </c>
      <c r="L22" s="91">
        <f t="shared" si="15"/>
        <v>1035</v>
      </c>
      <c r="M22" s="91">
        <f t="shared" si="16"/>
        <v>1080</v>
      </c>
      <c r="N22" s="91">
        <f t="shared" si="17"/>
        <v>1125</v>
      </c>
      <c r="O22" s="91">
        <f t="shared" si="18"/>
        <v>1170</v>
      </c>
      <c r="P22" s="91">
        <f t="shared" si="19"/>
        <v>1215</v>
      </c>
      <c r="Q22" s="91">
        <f t="shared" si="20"/>
        <v>1260</v>
      </c>
      <c r="R22" s="91">
        <f t="shared" si="21"/>
        <v>1305</v>
      </c>
      <c r="S22" s="91">
        <f t="shared" si="22"/>
        <v>1350</v>
      </c>
      <c r="T22" s="91">
        <f t="shared" si="23"/>
        <v>1395</v>
      </c>
      <c r="U22" s="92">
        <f t="shared" si="24"/>
        <v>1440</v>
      </c>
      <c r="V22" s="1"/>
      <c r="W22" s="1"/>
      <c r="X22" s="1"/>
      <c r="Y22" s="1"/>
    </row>
    <row r="23" spans="1:25" ht="15.75" thickBot="1">
      <c r="A23" s="13">
        <v>14</v>
      </c>
      <c r="B23" s="102" t="s">
        <v>131</v>
      </c>
      <c r="C23" s="96" t="s">
        <v>129</v>
      </c>
      <c r="D23" s="18" t="s">
        <v>103</v>
      </c>
      <c r="E23" s="39" t="s">
        <v>46</v>
      </c>
      <c r="F23" s="45">
        <v>617.5</v>
      </c>
      <c r="G23" s="156">
        <v>650</v>
      </c>
      <c r="H23" s="116">
        <v>890</v>
      </c>
      <c r="I23" s="120">
        <f t="shared" si="25"/>
        <v>934.5</v>
      </c>
      <c r="J23" s="212">
        <f>H23*1.1</f>
        <v>979.0000000000001</v>
      </c>
      <c r="K23" s="114">
        <f t="shared" si="14"/>
        <v>979.0000000000001</v>
      </c>
      <c r="L23" s="114">
        <f t="shared" si="15"/>
        <v>1023.4999999999999</v>
      </c>
      <c r="M23" s="114">
        <f t="shared" si="16"/>
        <v>1068</v>
      </c>
      <c r="N23" s="114">
        <f t="shared" si="17"/>
        <v>1112.5</v>
      </c>
      <c r="O23" s="114">
        <f t="shared" si="18"/>
        <v>1157</v>
      </c>
      <c r="P23" s="114">
        <f t="shared" si="19"/>
        <v>1201.5</v>
      </c>
      <c r="Q23" s="114">
        <f t="shared" si="20"/>
        <v>1246</v>
      </c>
      <c r="R23" s="114">
        <f t="shared" si="21"/>
        <v>1290.5</v>
      </c>
      <c r="S23" s="114">
        <f t="shared" si="22"/>
        <v>1335</v>
      </c>
      <c r="T23" s="114">
        <f t="shared" si="23"/>
        <v>1379.5</v>
      </c>
      <c r="U23" s="115">
        <f t="shared" si="24"/>
        <v>1424</v>
      </c>
      <c r="V23" s="1"/>
      <c r="W23" s="1"/>
      <c r="X23" s="1"/>
      <c r="Y23" s="1"/>
    </row>
    <row r="24" spans="1:25" ht="16.5" thickBot="1">
      <c r="A24" s="301" t="s">
        <v>70</v>
      </c>
      <c r="B24" s="302"/>
      <c r="C24" s="302"/>
      <c r="D24" s="302"/>
      <c r="E24" s="303"/>
      <c r="F24" s="43"/>
      <c r="G24" s="79"/>
      <c r="H24" s="76">
        <v>100</v>
      </c>
      <c r="I24" s="150">
        <v>5</v>
      </c>
      <c r="J24" s="210">
        <v>5</v>
      </c>
      <c r="K24" s="80">
        <v>10</v>
      </c>
      <c r="L24" s="80">
        <v>15</v>
      </c>
      <c r="M24" s="80">
        <v>20</v>
      </c>
      <c r="N24" s="80">
        <v>25</v>
      </c>
      <c r="O24" s="80">
        <v>30</v>
      </c>
      <c r="P24" s="80">
        <v>35</v>
      </c>
      <c r="Q24" s="80">
        <v>40</v>
      </c>
      <c r="R24" s="80">
        <v>45</v>
      </c>
      <c r="S24" s="80">
        <v>50</v>
      </c>
      <c r="T24" s="80">
        <v>55</v>
      </c>
      <c r="U24" s="78">
        <v>60</v>
      </c>
      <c r="V24" s="1"/>
      <c r="W24" s="1"/>
      <c r="X24" s="1"/>
      <c r="Y24" s="1"/>
    </row>
    <row r="25" spans="1:25" ht="15">
      <c r="A25" s="5">
        <v>15</v>
      </c>
      <c r="B25" s="6" t="s">
        <v>40</v>
      </c>
      <c r="C25" s="7" t="s">
        <v>38</v>
      </c>
      <c r="D25" s="17" t="s">
        <v>43</v>
      </c>
      <c r="E25" s="178">
        <v>12</v>
      </c>
      <c r="F25" s="44">
        <v>491.58</v>
      </c>
      <c r="G25" s="135">
        <v>546.2</v>
      </c>
      <c r="H25" s="86">
        <v>650</v>
      </c>
      <c r="I25" s="70">
        <f>H25*1.05</f>
        <v>682.5</v>
      </c>
      <c r="J25" s="205">
        <f>H25*1.05</f>
        <v>682.5</v>
      </c>
      <c r="K25" s="53">
        <f>H25*1.1</f>
        <v>715.0000000000001</v>
      </c>
      <c r="L25" s="53">
        <f>H25*1.15</f>
        <v>747.4999999999999</v>
      </c>
      <c r="M25" s="53">
        <f>H25*1.2</f>
        <v>780</v>
      </c>
      <c r="N25" s="53">
        <f>H25*1.25</f>
        <v>812.5</v>
      </c>
      <c r="O25" s="53">
        <f>H25*1.3</f>
        <v>845</v>
      </c>
      <c r="P25" s="53">
        <f>H25*1.35</f>
        <v>877.5000000000001</v>
      </c>
      <c r="Q25" s="53">
        <f>H25*1.4</f>
        <v>909.9999999999999</v>
      </c>
      <c r="R25" s="53">
        <f>H25*1.45</f>
        <v>942.5</v>
      </c>
      <c r="S25" s="53">
        <f>H25*1.5</f>
        <v>975</v>
      </c>
      <c r="T25" s="53">
        <f>H25*1.55</f>
        <v>1007.5</v>
      </c>
      <c r="U25" s="55">
        <f>H25*1.6</f>
        <v>1040</v>
      </c>
      <c r="V25" s="1"/>
      <c r="W25" s="1"/>
      <c r="X25" s="1"/>
      <c r="Y25" s="1"/>
    </row>
    <row r="26" spans="1:25" ht="15">
      <c r="A26" s="13">
        <v>16</v>
      </c>
      <c r="B26" s="14" t="s">
        <v>39</v>
      </c>
      <c r="C26" s="15" t="s">
        <v>38</v>
      </c>
      <c r="D26" s="18" t="s">
        <v>43</v>
      </c>
      <c r="E26" s="180">
        <v>12</v>
      </c>
      <c r="F26" s="44">
        <v>491.58</v>
      </c>
      <c r="G26" s="135">
        <v>546.2</v>
      </c>
      <c r="H26" s="86">
        <v>650</v>
      </c>
      <c r="I26" s="70">
        <f>H26*1.05</f>
        <v>682.5</v>
      </c>
      <c r="J26" s="205">
        <f>H26*1.05</f>
        <v>682.5</v>
      </c>
      <c r="K26" s="53">
        <f>H26*1.1</f>
        <v>715.0000000000001</v>
      </c>
      <c r="L26" s="53">
        <f>H26*1.15</f>
        <v>747.4999999999999</v>
      </c>
      <c r="M26" s="53">
        <f>H26*1.2</f>
        <v>780</v>
      </c>
      <c r="N26" s="53">
        <f>H26*1.25</f>
        <v>812.5</v>
      </c>
      <c r="O26" s="53">
        <f>H26*1.3</f>
        <v>845</v>
      </c>
      <c r="P26" s="53">
        <f>H26*1.35</f>
        <v>877.5000000000001</v>
      </c>
      <c r="Q26" s="53">
        <f>H26*1.4</f>
        <v>909.9999999999999</v>
      </c>
      <c r="R26" s="53">
        <f>H26*1.45</f>
        <v>942.5</v>
      </c>
      <c r="S26" s="53">
        <f>H26*1.5</f>
        <v>975</v>
      </c>
      <c r="T26" s="53">
        <f>H26*1.55</f>
        <v>1007.5</v>
      </c>
      <c r="U26" s="55">
        <f>H26*1.6</f>
        <v>1040</v>
      </c>
      <c r="V26" s="1"/>
      <c r="W26" s="1"/>
      <c r="X26" s="1"/>
      <c r="Y26" s="1"/>
    </row>
    <row r="27" spans="1:25" ht="15.75" thickBot="1">
      <c r="A27" s="13">
        <v>17</v>
      </c>
      <c r="B27" s="14" t="s">
        <v>23</v>
      </c>
      <c r="C27" s="15" t="s">
        <v>38</v>
      </c>
      <c r="D27" s="18" t="s">
        <v>42</v>
      </c>
      <c r="E27" s="181" t="s">
        <v>71</v>
      </c>
      <c r="F27" s="46">
        <v>511.47</v>
      </c>
      <c r="G27" s="136">
        <v>568.3</v>
      </c>
      <c r="H27" s="87">
        <v>670</v>
      </c>
      <c r="I27" s="70">
        <f>H27*1.05</f>
        <v>703.5</v>
      </c>
      <c r="J27" s="209">
        <f>H27*1.05</f>
        <v>703.5</v>
      </c>
      <c r="K27" s="54">
        <f>H27*1.1</f>
        <v>737.0000000000001</v>
      </c>
      <c r="L27" s="54">
        <f>H27*1.15</f>
        <v>770.4999999999999</v>
      </c>
      <c r="M27" s="54">
        <f>H27*1.2</f>
        <v>804</v>
      </c>
      <c r="N27" s="54">
        <f>H27*1.25</f>
        <v>837.5</v>
      </c>
      <c r="O27" s="54">
        <f>H27*1.3</f>
        <v>871</v>
      </c>
      <c r="P27" s="54">
        <f>H27*1.35</f>
        <v>904.5000000000001</v>
      </c>
      <c r="Q27" s="54">
        <f>H27*1.4</f>
        <v>937.9999999999999</v>
      </c>
      <c r="R27" s="54">
        <f>H27*1.45</f>
        <v>971.5</v>
      </c>
      <c r="S27" s="54">
        <f>H27*1.5</f>
        <v>1005</v>
      </c>
      <c r="T27" s="54">
        <f>H27*1.55</f>
        <v>1038.5</v>
      </c>
      <c r="U27" s="56">
        <f>H27*1.6</f>
        <v>1072</v>
      </c>
      <c r="V27" s="1"/>
      <c r="W27" s="1"/>
      <c r="X27" s="1"/>
      <c r="Y27" s="1"/>
    </row>
    <row r="28" spans="1:25" ht="16.5" thickBot="1">
      <c r="A28" s="301" t="s">
        <v>54</v>
      </c>
      <c r="B28" s="302"/>
      <c r="C28" s="302"/>
      <c r="D28" s="302"/>
      <c r="E28" s="303"/>
      <c r="F28" s="124"/>
      <c r="G28" s="79"/>
      <c r="H28" s="146">
        <v>100</v>
      </c>
      <c r="I28" s="151">
        <v>5</v>
      </c>
      <c r="J28" s="210">
        <v>5</v>
      </c>
      <c r="K28" s="80">
        <v>10</v>
      </c>
      <c r="L28" s="80">
        <v>15</v>
      </c>
      <c r="M28" s="80">
        <v>20</v>
      </c>
      <c r="N28" s="80">
        <v>25</v>
      </c>
      <c r="O28" s="80">
        <v>30</v>
      </c>
      <c r="P28" s="80">
        <v>35</v>
      </c>
      <c r="Q28" s="80">
        <v>40</v>
      </c>
      <c r="R28" s="80">
        <v>45</v>
      </c>
      <c r="S28" s="80">
        <v>50</v>
      </c>
      <c r="T28" s="80">
        <v>55</v>
      </c>
      <c r="U28" s="78">
        <v>60</v>
      </c>
      <c r="V28" s="1"/>
      <c r="W28" s="1"/>
      <c r="X28" s="1"/>
      <c r="Y28" s="1"/>
    </row>
    <row r="29" spans="1:25" ht="15">
      <c r="A29" s="5">
        <v>18</v>
      </c>
      <c r="B29" s="6" t="s">
        <v>18</v>
      </c>
      <c r="C29" s="7" t="s">
        <v>38</v>
      </c>
      <c r="D29" s="161" t="s">
        <v>43</v>
      </c>
      <c r="E29" s="179" t="s">
        <v>47</v>
      </c>
      <c r="F29" s="132">
        <v>483.93</v>
      </c>
      <c r="G29" s="139">
        <v>537.7</v>
      </c>
      <c r="H29" s="170">
        <v>650</v>
      </c>
      <c r="I29" s="110">
        <f>H29*1.05</f>
        <v>682.5</v>
      </c>
      <c r="J29" s="204">
        <f aca="true" t="shared" si="26" ref="J29:J50">H29*1.05</f>
        <v>682.5</v>
      </c>
      <c r="K29" s="111">
        <f aca="true" t="shared" si="27" ref="K29:K53">H29*1.1</f>
        <v>715.0000000000001</v>
      </c>
      <c r="L29" s="111">
        <f aca="true" t="shared" si="28" ref="L29:L53">H29*1.15</f>
        <v>747.4999999999999</v>
      </c>
      <c r="M29" s="111">
        <f aca="true" t="shared" si="29" ref="M29:M53">H29*1.2</f>
        <v>780</v>
      </c>
      <c r="N29" s="111">
        <f aca="true" t="shared" si="30" ref="N29:N53">H29*1.25</f>
        <v>812.5</v>
      </c>
      <c r="O29" s="111">
        <f aca="true" t="shared" si="31" ref="O29:O53">H29*1.3</f>
        <v>845</v>
      </c>
      <c r="P29" s="111">
        <f aca="true" t="shared" si="32" ref="P29:P53">H29*1.35</f>
        <v>877.5000000000001</v>
      </c>
      <c r="Q29" s="111">
        <f aca="true" t="shared" si="33" ref="Q29:Q53">H29*1.4</f>
        <v>909.9999999999999</v>
      </c>
      <c r="R29" s="111">
        <f aca="true" t="shared" si="34" ref="R29:R53">H29*1.45</f>
        <v>942.5</v>
      </c>
      <c r="S29" s="111">
        <f aca="true" t="shared" si="35" ref="S29:S53">H29*1.5</f>
        <v>975</v>
      </c>
      <c r="T29" s="111">
        <f aca="true" t="shared" si="36" ref="T29:T53">H29*1.55</f>
        <v>1007.5</v>
      </c>
      <c r="U29" s="112">
        <f aca="true" t="shared" si="37" ref="U29:U53">H29*1.6</f>
        <v>1040</v>
      </c>
      <c r="V29" s="1"/>
      <c r="W29" s="1"/>
      <c r="X29" s="1"/>
      <c r="Y29" s="1"/>
    </row>
    <row r="30" spans="1:25" ht="15">
      <c r="A30" s="9">
        <v>19</v>
      </c>
      <c r="B30" s="10" t="s">
        <v>11</v>
      </c>
      <c r="C30" s="11" t="s">
        <v>38</v>
      </c>
      <c r="D30" s="12" t="s">
        <v>43</v>
      </c>
      <c r="E30" s="176" t="s">
        <v>47</v>
      </c>
      <c r="F30" s="40">
        <v>525.96</v>
      </c>
      <c r="G30" s="141">
        <v>584.4</v>
      </c>
      <c r="H30" s="171">
        <v>685</v>
      </c>
      <c r="I30" s="117">
        <f aca="true" t="shared" si="38" ref="I30:I53">H30*1.05</f>
        <v>719.25</v>
      </c>
      <c r="J30" s="205">
        <f t="shared" si="26"/>
        <v>719.25</v>
      </c>
      <c r="K30" s="53">
        <f t="shared" si="27"/>
        <v>753.5000000000001</v>
      </c>
      <c r="L30" s="53">
        <f t="shared" si="28"/>
        <v>787.7499999999999</v>
      </c>
      <c r="M30" s="53">
        <f t="shared" si="29"/>
        <v>822</v>
      </c>
      <c r="N30" s="53">
        <f t="shared" si="30"/>
        <v>856.25</v>
      </c>
      <c r="O30" s="53">
        <f t="shared" si="31"/>
        <v>890.5</v>
      </c>
      <c r="P30" s="53">
        <f t="shared" si="32"/>
        <v>924.7500000000001</v>
      </c>
      <c r="Q30" s="53">
        <f t="shared" si="33"/>
        <v>958.9999999999999</v>
      </c>
      <c r="R30" s="53">
        <f t="shared" si="34"/>
        <v>993.25</v>
      </c>
      <c r="S30" s="53">
        <f t="shared" si="35"/>
        <v>1027.5</v>
      </c>
      <c r="T30" s="53">
        <f t="shared" si="36"/>
        <v>1061.75</v>
      </c>
      <c r="U30" s="55">
        <f t="shared" si="37"/>
        <v>1096</v>
      </c>
      <c r="V30" s="1"/>
      <c r="W30" s="1"/>
      <c r="X30" s="1"/>
      <c r="Y30" s="1"/>
    </row>
    <row r="31" spans="1:25" ht="15">
      <c r="A31" s="9">
        <v>20</v>
      </c>
      <c r="B31" s="10" t="s">
        <v>12</v>
      </c>
      <c r="C31" s="11" t="s">
        <v>38</v>
      </c>
      <c r="D31" s="12" t="s">
        <v>43</v>
      </c>
      <c r="E31" s="176" t="s">
        <v>47</v>
      </c>
      <c r="F31" s="40">
        <v>525.96</v>
      </c>
      <c r="G31" s="141">
        <v>584.4</v>
      </c>
      <c r="H31" s="171">
        <v>685</v>
      </c>
      <c r="I31" s="117">
        <f t="shared" si="38"/>
        <v>719.25</v>
      </c>
      <c r="J31" s="205">
        <f t="shared" si="26"/>
        <v>719.25</v>
      </c>
      <c r="K31" s="53">
        <f t="shared" si="27"/>
        <v>753.5000000000001</v>
      </c>
      <c r="L31" s="53">
        <f t="shared" si="28"/>
        <v>787.7499999999999</v>
      </c>
      <c r="M31" s="53">
        <f t="shared" si="29"/>
        <v>822</v>
      </c>
      <c r="N31" s="53">
        <f t="shared" si="30"/>
        <v>856.25</v>
      </c>
      <c r="O31" s="53">
        <f t="shared" si="31"/>
        <v>890.5</v>
      </c>
      <c r="P31" s="53">
        <f t="shared" si="32"/>
        <v>924.7500000000001</v>
      </c>
      <c r="Q31" s="53">
        <f t="shared" si="33"/>
        <v>958.9999999999999</v>
      </c>
      <c r="R31" s="53">
        <f t="shared" si="34"/>
        <v>993.25</v>
      </c>
      <c r="S31" s="53">
        <f t="shared" si="35"/>
        <v>1027.5</v>
      </c>
      <c r="T31" s="53">
        <f t="shared" si="36"/>
        <v>1061.75</v>
      </c>
      <c r="U31" s="55">
        <f t="shared" si="37"/>
        <v>1096</v>
      </c>
      <c r="V31" s="1"/>
      <c r="W31" s="1"/>
      <c r="X31" s="1"/>
      <c r="Y31" s="1"/>
    </row>
    <row r="32" spans="1:25" ht="15">
      <c r="A32" s="188">
        <v>21</v>
      </c>
      <c r="B32" s="189" t="s">
        <v>9</v>
      </c>
      <c r="C32" s="190" t="s">
        <v>38</v>
      </c>
      <c r="D32" s="191" t="s">
        <v>43</v>
      </c>
      <c r="E32" s="192" t="s">
        <v>47</v>
      </c>
      <c r="F32" s="193">
        <v>525.96</v>
      </c>
      <c r="G32" s="194">
        <v>584.4</v>
      </c>
      <c r="H32" s="195">
        <v>685</v>
      </c>
      <c r="I32" s="196">
        <f t="shared" si="38"/>
        <v>719.25</v>
      </c>
      <c r="J32" s="213">
        <f t="shared" si="26"/>
        <v>719.25</v>
      </c>
      <c r="K32" s="197">
        <f t="shared" si="27"/>
        <v>753.5000000000001</v>
      </c>
      <c r="L32" s="197">
        <f t="shared" si="28"/>
        <v>787.7499999999999</v>
      </c>
      <c r="M32" s="197">
        <f t="shared" si="29"/>
        <v>822</v>
      </c>
      <c r="N32" s="197">
        <f t="shared" si="30"/>
        <v>856.25</v>
      </c>
      <c r="O32" s="197">
        <f t="shared" si="31"/>
        <v>890.5</v>
      </c>
      <c r="P32" s="197">
        <f t="shared" si="32"/>
        <v>924.7500000000001</v>
      </c>
      <c r="Q32" s="197">
        <f t="shared" si="33"/>
        <v>958.9999999999999</v>
      </c>
      <c r="R32" s="197">
        <f t="shared" si="34"/>
        <v>993.25</v>
      </c>
      <c r="S32" s="197">
        <f t="shared" si="35"/>
        <v>1027.5</v>
      </c>
      <c r="T32" s="197">
        <f t="shared" si="36"/>
        <v>1061.75</v>
      </c>
      <c r="U32" s="198">
        <f t="shared" si="37"/>
        <v>1096</v>
      </c>
      <c r="V32" s="1"/>
      <c r="W32" s="1"/>
      <c r="X32" s="1"/>
      <c r="Y32" s="1"/>
    </row>
    <row r="33" spans="1:25" ht="15">
      <c r="A33" s="9">
        <v>22</v>
      </c>
      <c r="B33" s="10" t="s">
        <v>6</v>
      </c>
      <c r="C33" s="11" t="s">
        <v>38</v>
      </c>
      <c r="D33" s="12" t="s">
        <v>43</v>
      </c>
      <c r="E33" s="176" t="s">
        <v>47</v>
      </c>
      <c r="F33" s="42">
        <v>533.86</v>
      </c>
      <c r="G33" s="141">
        <v>615.4</v>
      </c>
      <c r="H33" s="86">
        <v>715</v>
      </c>
      <c r="I33" s="117">
        <f t="shared" si="38"/>
        <v>750.75</v>
      </c>
      <c r="J33" s="205">
        <f t="shared" si="26"/>
        <v>750.75</v>
      </c>
      <c r="K33" s="53">
        <f t="shared" si="27"/>
        <v>786.5000000000001</v>
      </c>
      <c r="L33" s="53">
        <f t="shared" si="28"/>
        <v>822.2499999999999</v>
      </c>
      <c r="M33" s="53">
        <f t="shared" si="29"/>
        <v>858</v>
      </c>
      <c r="N33" s="53">
        <f t="shared" si="30"/>
        <v>893.75</v>
      </c>
      <c r="O33" s="53">
        <f t="shared" si="31"/>
        <v>929.5</v>
      </c>
      <c r="P33" s="53">
        <f t="shared" si="32"/>
        <v>965.2500000000001</v>
      </c>
      <c r="Q33" s="53">
        <f t="shared" si="33"/>
        <v>1000.9999999999999</v>
      </c>
      <c r="R33" s="53">
        <f t="shared" si="34"/>
        <v>1036.75</v>
      </c>
      <c r="S33" s="53">
        <f t="shared" si="35"/>
        <v>1072.5</v>
      </c>
      <c r="T33" s="53">
        <f t="shared" si="36"/>
        <v>1108.25</v>
      </c>
      <c r="U33" s="55">
        <f t="shared" si="37"/>
        <v>1144</v>
      </c>
      <c r="V33" s="1"/>
      <c r="W33" s="1"/>
      <c r="X33" s="1"/>
      <c r="Y33" s="1"/>
    </row>
    <row r="34" spans="1:25" ht="15">
      <c r="A34" s="9">
        <v>23</v>
      </c>
      <c r="B34" s="10" t="s">
        <v>27</v>
      </c>
      <c r="C34" s="11" t="s">
        <v>38</v>
      </c>
      <c r="D34" s="22" t="s">
        <v>72</v>
      </c>
      <c r="E34" s="176">
        <v>100</v>
      </c>
      <c r="F34" s="42">
        <v>591.93</v>
      </c>
      <c r="G34" s="141">
        <v>657.7</v>
      </c>
      <c r="H34" s="86">
        <v>760</v>
      </c>
      <c r="I34" s="117">
        <f t="shared" si="38"/>
        <v>798</v>
      </c>
      <c r="J34" s="205">
        <f t="shared" si="26"/>
        <v>798</v>
      </c>
      <c r="K34" s="53">
        <f t="shared" si="27"/>
        <v>836.0000000000001</v>
      </c>
      <c r="L34" s="53">
        <f t="shared" si="28"/>
        <v>873.9999999999999</v>
      </c>
      <c r="M34" s="53">
        <f t="shared" si="29"/>
        <v>912</v>
      </c>
      <c r="N34" s="53">
        <f t="shared" si="30"/>
        <v>950</v>
      </c>
      <c r="O34" s="53">
        <f t="shared" si="31"/>
        <v>988</v>
      </c>
      <c r="P34" s="53">
        <f t="shared" si="32"/>
        <v>1026</v>
      </c>
      <c r="Q34" s="53">
        <f t="shared" si="33"/>
        <v>1064</v>
      </c>
      <c r="R34" s="53">
        <f t="shared" si="34"/>
        <v>1102</v>
      </c>
      <c r="S34" s="53">
        <f t="shared" si="35"/>
        <v>1140</v>
      </c>
      <c r="T34" s="53">
        <f t="shared" si="36"/>
        <v>1178</v>
      </c>
      <c r="U34" s="55">
        <f t="shared" si="37"/>
        <v>1216</v>
      </c>
      <c r="V34" s="1"/>
      <c r="W34" s="1"/>
      <c r="X34" s="1"/>
      <c r="Y34" s="1"/>
    </row>
    <row r="35" spans="1:25" ht="15">
      <c r="A35" s="9">
        <v>24</v>
      </c>
      <c r="B35" s="10" t="s">
        <v>22</v>
      </c>
      <c r="C35" s="11" t="s">
        <v>38</v>
      </c>
      <c r="D35" s="20" t="s">
        <v>42</v>
      </c>
      <c r="E35" s="176" t="s">
        <v>45</v>
      </c>
      <c r="F35" s="42">
        <v>580.4</v>
      </c>
      <c r="G35" s="141">
        <v>645.4</v>
      </c>
      <c r="H35" s="86">
        <v>750</v>
      </c>
      <c r="I35" s="117">
        <f t="shared" si="38"/>
        <v>787.5</v>
      </c>
      <c r="J35" s="205">
        <f t="shared" si="26"/>
        <v>787.5</v>
      </c>
      <c r="K35" s="53">
        <f t="shared" si="27"/>
        <v>825.0000000000001</v>
      </c>
      <c r="L35" s="53">
        <f t="shared" si="28"/>
        <v>862.4999999999999</v>
      </c>
      <c r="M35" s="53">
        <f t="shared" si="29"/>
        <v>900</v>
      </c>
      <c r="N35" s="53">
        <f t="shared" si="30"/>
        <v>937.5</v>
      </c>
      <c r="O35" s="53">
        <f t="shared" si="31"/>
        <v>975</v>
      </c>
      <c r="P35" s="53">
        <f t="shared" si="32"/>
        <v>1012.5000000000001</v>
      </c>
      <c r="Q35" s="53">
        <f t="shared" si="33"/>
        <v>1050</v>
      </c>
      <c r="R35" s="53">
        <f t="shared" si="34"/>
        <v>1087.5</v>
      </c>
      <c r="S35" s="53">
        <f t="shared" si="35"/>
        <v>1125</v>
      </c>
      <c r="T35" s="53">
        <f t="shared" si="36"/>
        <v>1162.5</v>
      </c>
      <c r="U35" s="55">
        <f t="shared" si="37"/>
        <v>1200</v>
      </c>
      <c r="V35" s="1"/>
      <c r="W35" s="1"/>
      <c r="X35" s="1"/>
      <c r="Y35" s="1"/>
    </row>
    <row r="36" spans="1:25" ht="15">
      <c r="A36" s="9">
        <v>25</v>
      </c>
      <c r="B36" s="10" t="s">
        <v>19</v>
      </c>
      <c r="C36" s="11" t="s">
        <v>38</v>
      </c>
      <c r="D36" s="19" t="s">
        <v>43</v>
      </c>
      <c r="E36" s="176" t="s">
        <v>47</v>
      </c>
      <c r="F36" s="42">
        <v>483.93</v>
      </c>
      <c r="G36" s="141">
        <v>537.7</v>
      </c>
      <c r="H36" s="86">
        <v>650</v>
      </c>
      <c r="I36" s="117">
        <f t="shared" si="38"/>
        <v>682.5</v>
      </c>
      <c r="J36" s="205">
        <f t="shared" si="26"/>
        <v>682.5</v>
      </c>
      <c r="K36" s="53">
        <f t="shared" si="27"/>
        <v>715.0000000000001</v>
      </c>
      <c r="L36" s="53">
        <f t="shared" si="28"/>
        <v>747.4999999999999</v>
      </c>
      <c r="M36" s="53">
        <f t="shared" si="29"/>
        <v>780</v>
      </c>
      <c r="N36" s="53">
        <f t="shared" si="30"/>
        <v>812.5</v>
      </c>
      <c r="O36" s="53">
        <f t="shared" si="31"/>
        <v>845</v>
      </c>
      <c r="P36" s="53">
        <f t="shared" si="32"/>
        <v>877.5000000000001</v>
      </c>
      <c r="Q36" s="53">
        <f t="shared" si="33"/>
        <v>909.9999999999999</v>
      </c>
      <c r="R36" s="53">
        <f t="shared" si="34"/>
        <v>942.5</v>
      </c>
      <c r="S36" s="53">
        <f t="shared" si="35"/>
        <v>975</v>
      </c>
      <c r="T36" s="53">
        <f t="shared" si="36"/>
        <v>1007.5</v>
      </c>
      <c r="U36" s="55">
        <f t="shared" si="37"/>
        <v>1040</v>
      </c>
      <c r="V36" s="1"/>
      <c r="W36" s="1"/>
      <c r="X36" s="1"/>
      <c r="Y36" s="1"/>
    </row>
    <row r="37" spans="1:25" ht="15">
      <c r="A37" s="9">
        <v>26</v>
      </c>
      <c r="B37" s="10" t="s">
        <v>14</v>
      </c>
      <c r="C37" s="11" t="s">
        <v>38</v>
      </c>
      <c r="D37" s="12" t="s">
        <v>43</v>
      </c>
      <c r="E37" s="176" t="s">
        <v>47</v>
      </c>
      <c r="F37" s="42">
        <v>525.96</v>
      </c>
      <c r="G37" s="141">
        <v>584.4</v>
      </c>
      <c r="H37" s="86">
        <v>685</v>
      </c>
      <c r="I37" s="117">
        <f t="shared" si="38"/>
        <v>719.25</v>
      </c>
      <c r="J37" s="205">
        <f t="shared" si="26"/>
        <v>719.25</v>
      </c>
      <c r="K37" s="53">
        <f t="shared" si="27"/>
        <v>753.5000000000001</v>
      </c>
      <c r="L37" s="53">
        <f t="shared" si="28"/>
        <v>787.7499999999999</v>
      </c>
      <c r="M37" s="53">
        <f t="shared" si="29"/>
        <v>822</v>
      </c>
      <c r="N37" s="53">
        <f t="shared" si="30"/>
        <v>856.25</v>
      </c>
      <c r="O37" s="53">
        <f t="shared" si="31"/>
        <v>890.5</v>
      </c>
      <c r="P37" s="53">
        <f t="shared" si="32"/>
        <v>924.7500000000001</v>
      </c>
      <c r="Q37" s="53">
        <f t="shared" si="33"/>
        <v>958.9999999999999</v>
      </c>
      <c r="R37" s="53">
        <f t="shared" si="34"/>
        <v>993.25</v>
      </c>
      <c r="S37" s="53">
        <f t="shared" si="35"/>
        <v>1027.5</v>
      </c>
      <c r="T37" s="53">
        <f t="shared" si="36"/>
        <v>1061.75</v>
      </c>
      <c r="U37" s="55">
        <f t="shared" si="37"/>
        <v>1096</v>
      </c>
      <c r="V37" s="1"/>
      <c r="W37" s="1"/>
      <c r="X37" s="1"/>
      <c r="Y37" s="1"/>
    </row>
    <row r="38" spans="1:25" ht="15">
      <c r="A38" s="9">
        <v>27</v>
      </c>
      <c r="B38" s="10" t="s">
        <v>10</v>
      </c>
      <c r="C38" s="11" t="s">
        <v>38</v>
      </c>
      <c r="D38" s="12" t="s">
        <v>43</v>
      </c>
      <c r="E38" s="176" t="s">
        <v>47</v>
      </c>
      <c r="F38" s="42">
        <v>525.96</v>
      </c>
      <c r="G38" s="141">
        <v>584.4</v>
      </c>
      <c r="H38" s="86">
        <v>685</v>
      </c>
      <c r="I38" s="117">
        <f t="shared" si="38"/>
        <v>719.25</v>
      </c>
      <c r="J38" s="205">
        <f t="shared" si="26"/>
        <v>719.25</v>
      </c>
      <c r="K38" s="53">
        <f t="shared" si="27"/>
        <v>753.5000000000001</v>
      </c>
      <c r="L38" s="53">
        <f t="shared" si="28"/>
        <v>787.7499999999999</v>
      </c>
      <c r="M38" s="53">
        <f t="shared" si="29"/>
        <v>822</v>
      </c>
      <c r="N38" s="53">
        <f t="shared" si="30"/>
        <v>856.25</v>
      </c>
      <c r="O38" s="53">
        <f t="shared" si="31"/>
        <v>890.5</v>
      </c>
      <c r="P38" s="53">
        <f t="shared" si="32"/>
        <v>924.7500000000001</v>
      </c>
      <c r="Q38" s="53">
        <f t="shared" si="33"/>
        <v>958.9999999999999</v>
      </c>
      <c r="R38" s="53">
        <f t="shared" si="34"/>
        <v>993.25</v>
      </c>
      <c r="S38" s="53">
        <f t="shared" si="35"/>
        <v>1027.5</v>
      </c>
      <c r="T38" s="53">
        <f t="shared" si="36"/>
        <v>1061.75</v>
      </c>
      <c r="U38" s="55">
        <f t="shared" si="37"/>
        <v>1096</v>
      </c>
      <c r="V38" s="1"/>
      <c r="W38" s="1"/>
      <c r="X38" s="1"/>
      <c r="Y38" s="1"/>
    </row>
    <row r="39" spans="1:25" ht="15">
      <c r="A39" s="9">
        <v>28</v>
      </c>
      <c r="B39" s="10" t="s">
        <v>17</v>
      </c>
      <c r="C39" s="11" t="s">
        <v>38</v>
      </c>
      <c r="D39" s="12" t="s">
        <v>43</v>
      </c>
      <c r="E39" s="176" t="s">
        <v>47</v>
      </c>
      <c r="F39" s="42">
        <v>525.96</v>
      </c>
      <c r="G39" s="141">
        <v>584.4</v>
      </c>
      <c r="H39" s="86">
        <v>685</v>
      </c>
      <c r="I39" s="117">
        <f t="shared" si="38"/>
        <v>719.25</v>
      </c>
      <c r="J39" s="205">
        <f t="shared" si="26"/>
        <v>719.25</v>
      </c>
      <c r="K39" s="53">
        <f t="shared" si="27"/>
        <v>753.5000000000001</v>
      </c>
      <c r="L39" s="53">
        <f t="shared" si="28"/>
        <v>787.7499999999999</v>
      </c>
      <c r="M39" s="53">
        <f t="shared" si="29"/>
        <v>822</v>
      </c>
      <c r="N39" s="53">
        <f t="shared" si="30"/>
        <v>856.25</v>
      </c>
      <c r="O39" s="53">
        <f t="shared" si="31"/>
        <v>890.5</v>
      </c>
      <c r="P39" s="53">
        <f t="shared" si="32"/>
        <v>924.7500000000001</v>
      </c>
      <c r="Q39" s="53">
        <f t="shared" si="33"/>
        <v>958.9999999999999</v>
      </c>
      <c r="R39" s="53">
        <f t="shared" si="34"/>
        <v>993.25</v>
      </c>
      <c r="S39" s="53">
        <f t="shared" si="35"/>
        <v>1027.5</v>
      </c>
      <c r="T39" s="53">
        <f t="shared" si="36"/>
        <v>1061.75</v>
      </c>
      <c r="U39" s="55">
        <f t="shared" si="37"/>
        <v>1096</v>
      </c>
      <c r="V39" s="1"/>
      <c r="W39" s="1"/>
      <c r="X39" s="1"/>
      <c r="Y39" s="1"/>
    </row>
    <row r="40" spans="1:25" ht="15">
      <c r="A40" s="9">
        <v>29</v>
      </c>
      <c r="B40" s="10" t="s">
        <v>21</v>
      </c>
      <c r="C40" s="11" t="s">
        <v>38</v>
      </c>
      <c r="D40" s="19" t="s">
        <v>43</v>
      </c>
      <c r="E40" s="176" t="s">
        <v>47</v>
      </c>
      <c r="F40" s="42">
        <v>525.96</v>
      </c>
      <c r="G40" s="141">
        <v>584.4</v>
      </c>
      <c r="H40" s="86">
        <v>685</v>
      </c>
      <c r="I40" s="117">
        <f t="shared" si="38"/>
        <v>719.25</v>
      </c>
      <c r="J40" s="205">
        <f t="shared" si="26"/>
        <v>719.25</v>
      </c>
      <c r="K40" s="53">
        <f t="shared" si="27"/>
        <v>753.5000000000001</v>
      </c>
      <c r="L40" s="53">
        <f t="shared" si="28"/>
        <v>787.7499999999999</v>
      </c>
      <c r="M40" s="53">
        <f t="shared" si="29"/>
        <v>822</v>
      </c>
      <c r="N40" s="53">
        <f t="shared" si="30"/>
        <v>856.25</v>
      </c>
      <c r="O40" s="53">
        <f t="shared" si="31"/>
        <v>890.5</v>
      </c>
      <c r="P40" s="53">
        <f t="shared" si="32"/>
        <v>924.7500000000001</v>
      </c>
      <c r="Q40" s="53">
        <f t="shared" si="33"/>
        <v>958.9999999999999</v>
      </c>
      <c r="R40" s="53">
        <f t="shared" si="34"/>
        <v>993.25</v>
      </c>
      <c r="S40" s="53">
        <f t="shared" si="35"/>
        <v>1027.5</v>
      </c>
      <c r="T40" s="53">
        <f t="shared" si="36"/>
        <v>1061.75</v>
      </c>
      <c r="U40" s="55">
        <f t="shared" si="37"/>
        <v>1096</v>
      </c>
      <c r="V40" s="1"/>
      <c r="W40" s="1"/>
      <c r="X40" s="1"/>
      <c r="Y40" s="1"/>
    </row>
    <row r="41" spans="1:25" ht="15">
      <c r="A41" s="9">
        <v>30</v>
      </c>
      <c r="B41" s="10" t="s">
        <v>13</v>
      </c>
      <c r="C41" s="11" t="s">
        <v>38</v>
      </c>
      <c r="D41" s="12" t="s">
        <v>43</v>
      </c>
      <c r="E41" s="176" t="s">
        <v>47</v>
      </c>
      <c r="F41" s="42">
        <v>525.96</v>
      </c>
      <c r="G41" s="141">
        <v>584.4</v>
      </c>
      <c r="H41" s="86">
        <v>685</v>
      </c>
      <c r="I41" s="117">
        <f t="shared" si="38"/>
        <v>719.25</v>
      </c>
      <c r="J41" s="205">
        <f t="shared" si="26"/>
        <v>719.25</v>
      </c>
      <c r="K41" s="53">
        <f t="shared" si="27"/>
        <v>753.5000000000001</v>
      </c>
      <c r="L41" s="53">
        <f t="shared" si="28"/>
        <v>787.7499999999999</v>
      </c>
      <c r="M41" s="53">
        <f t="shared" si="29"/>
        <v>822</v>
      </c>
      <c r="N41" s="53">
        <f t="shared" si="30"/>
        <v>856.25</v>
      </c>
      <c r="O41" s="53">
        <f t="shared" si="31"/>
        <v>890.5</v>
      </c>
      <c r="P41" s="53">
        <f t="shared" si="32"/>
        <v>924.7500000000001</v>
      </c>
      <c r="Q41" s="53">
        <f t="shared" si="33"/>
        <v>958.9999999999999</v>
      </c>
      <c r="R41" s="53">
        <f t="shared" si="34"/>
        <v>993.25</v>
      </c>
      <c r="S41" s="53">
        <f t="shared" si="35"/>
        <v>1027.5</v>
      </c>
      <c r="T41" s="53">
        <f t="shared" si="36"/>
        <v>1061.75</v>
      </c>
      <c r="U41" s="55">
        <f t="shared" si="37"/>
        <v>1096</v>
      </c>
      <c r="V41" s="1"/>
      <c r="W41" s="1"/>
      <c r="X41" s="1"/>
      <c r="Y41" s="1"/>
    </row>
    <row r="42" spans="1:25" ht="15">
      <c r="A42" s="9">
        <v>31</v>
      </c>
      <c r="B42" s="10" t="s">
        <v>20</v>
      </c>
      <c r="C42" s="11" t="s">
        <v>38</v>
      </c>
      <c r="D42" s="19" t="s">
        <v>43</v>
      </c>
      <c r="E42" s="176" t="s">
        <v>47</v>
      </c>
      <c r="F42" s="42">
        <v>525.96</v>
      </c>
      <c r="G42" s="141">
        <v>584.4</v>
      </c>
      <c r="H42" s="86">
        <v>685</v>
      </c>
      <c r="I42" s="117">
        <f t="shared" si="38"/>
        <v>719.25</v>
      </c>
      <c r="J42" s="205">
        <f t="shared" si="26"/>
        <v>719.25</v>
      </c>
      <c r="K42" s="53">
        <f t="shared" si="27"/>
        <v>753.5000000000001</v>
      </c>
      <c r="L42" s="53">
        <f t="shared" si="28"/>
        <v>787.7499999999999</v>
      </c>
      <c r="M42" s="53">
        <f t="shared" si="29"/>
        <v>822</v>
      </c>
      <c r="N42" s="53">
        <f t="shared" si="30"/>
        <v>856.25</v>
      </c>
      <c r="O42" s="53">
        <f t="shared" si="31"/>
        <v>890.5</v>
      </c>
      <c r="P42" s="53">
        <f t="shared" si="32"/>
        <v>924.7500000000001</v>
      </c>
      <c r="Q42" s="53">
        <f t="shared" si="33"/>
        <v>958.9999999999999</v>
      </c>
      <c r="R42" s="53">
        <f t="shared" si="34"/>
        <v>993.25</v>
      </c>
      <c r="S42" s="53">
        <f t="shared" si="35"/>
        <v>1027.5</v>
      </c>
      <c r="T42" s="53">
        <f t="shared" si="36"/>
        <v>1061.75</v>
      </c>
      <c r="U42" s="55">
        <f t="shared" si="37"/>
        <v>1096</v>
      </c>
      <c r="V42" s="1"/>
      <c r="W42" s="1"/>
      <c r="X42" s="1"/>
      <c r="Y42" s="1"/>
    </row>
    <row r="43" spans="1:25" ht="15">
      <c r="A43" s="9">
        <v>32</v>
      </c>
      <c r="B43" s="10" t="s">
        <v>15</v>
      </c>
      <c r="C43" s="11" t="s">
        <v>38</v>
      </c>
      <c r="D43" s="12" t="s">
        <v>43</v>
      </c>
      <c r="E43" s="176" t="s">
        <v>47</v>
      </c>
      <c r="F43" s="42">
        <v>525.96</v>
      </c>
      <c r="G43" s="141">
        <v>584.4</v>
      </c>
      <c r="H43" s="86">
        <v>685</v>
      </c>
      <c r="I43" s="117">
        <f t="shared" si="38"/>
        <v>719.25</v>
      </c>
      <c r="J43" s="205">
        <f t="shared" si="26"/>
        <v>719.25</v>
      </c>
      <c r="K43" s="53">
        <f t="shared" si="27"/>
        <v>753.5000000000001</v>
      </c>
      <c r="L43" s="53">
        <f t="shared" si="28"/>
        <v>787.7499999999999</v>
      </c>
      <c r="M43" s="53">
        <f t="shared" si="29"/>
        <v>822</v>
      </c>
      <c r="N43" s="53">
        <f t="shared" si="30"/>
        <v>856.25</v>
      </c>
      <c r="O43" s="53">
        <f t="shared" si="31"/>
        <v>890.5</v>
      </c>
      <c r="P43" s="53">
        <f t="shared" si="32"/>
        <v>924.7500000000001</v>
      </c>
      <c r="Q43" s="53">
        <f t="shared" si="33"/>
        <v>958.9999999999999</v>
      </c>
      <c r="R43" s="53">
        <f t="shared" si="34"/>
        <v>993.25</v>
      </c>
      <c r="S43" s="53">
        <f t="shared" si="35"/>
        <v>1027.5</v>
      </c>
      <c r="T43" s="53">
        <f t="shared" si="36"/>
        <v>1061.75</v>
      </c>
      <c r="U43" s="55">
        <f t="shared" si="37"/>
        <v>1096</v>
      </c>
      <c r="V43" s="1"/>
      <c r="W43" s="1"/>
      <c r="X43" s="1"/>
      <c r="Y43" s="1"/>
    </row>
    <row r="44" spans="1:25" ht="15">
      <c r="A44" s="13">
        <v>33</v>
      </c>
      <c r="B44" s="14" t="s">
        <v>16</v>
      </c>
      <c r="C44" s="15" t="s">
        <v>38</v>
      </c>
      <c r="D44" s="16" t="s">
        <v>42</v>
      </c>
      <c r="E44" s="177" t="s">
        <v>47</v>
      </c>
      <c r="F44" s="41">
        <v>525.96</v>
      </c>
      <c r="G44" s="138">
        <v>584.4</v>
      </c>
      <c r="H44" s="87">
        <v>685</v>
      </c>
      <c r="I44" s="117">
        <f t="shared" si="38"/>
        <v>719.25</v>
      </c>
      <c r="J44" s="206">
        <f t="shared" si="26"/>
        <v>719.25</v>
      </c>
      <c r="K44" s="91">
        <f t="shared" si="27"/>
        <v>753.5000000000001</v>
      </c>
      <c r="L44" s="91">
        <f t="shared" si="28"/>
        <v>787.7499999999999</v>
      </c>
      <c r="M44" s="91">
        <f t="shared" si="29"/>
        <v>822</v>
      </c>
      <c r="N44" s="91">
        <f t="shared" si="30"/>
        <v>856.25</v>
      </c>
      <c r="O44" s="91">
        <f t="shared" si="31"/>
        <v>890.5</v>
      </c>
      <c r="P44" s="91">
        <f t="shared" si="32"/>
        <v>924.7500000000001</v>
      </c>
      <c r="Q44" s="91">
        <f t="shared" si="33"/>
        <v>958.9999999999999</v>
      </c>
      <c r="R44" s="91">
        <f t="shared" si="34"/>
        <v>993.25</v>
      </c>
      <c r="S44" s="91">
        <f t="shared" si="35"/>
        <v>1027.5</v>
      </c>
      <c r="T44" s="91">
        <f t="shared" si="36"/>
        <v>1061.75</v>
      </c>
      <c r="U44" s="92">
        <f t="shared" si="37"/>
        <v>1096</v>
      </c>
      <c r="V44" s="1"/>
      <c r="W44" s="1"/>
      <c r="X44" s="1"/>
      <c r="Y44" s="1"/>
    </row>
    <row r="45" spans="1:25" ht="15">
      <c r="A45" s="9">
        <v>34</v>
      </c>
      <c r="B45" s="103" t="s">
        <v>115</v>
      </c>
      <c r="C45" s="96" t="s">
        <v>102</v>
      </c>
      <c r="D45" s="20" t="s">
        <v>43</v>
      </c>
      <c r="E45" s="158">
        <v>40</v>
      </c>
      <c r="F45" s="47">
        <v>540</v>
      </c>
      <c r="G45" s="143">
        <v>570</v>
      </c>
      <c r="H45" s="171">
        <v>670</v>
      </c>
      <c r="I45" s="117">
        <f t="shared" si="38"/>
        <v>703.5</v>
      </c>
      <c r="J45" s="206">
        <f t="shared" si="26"/>
        <v>703.5</v>
      </c>
      <c r="K45" s="91">
        <f t="shared" si="27"/>
        <v>737.0000000000001</v>
      </c>
      <c r="L45" s="91">
        <f t="shared" si="28"/>
        <v>770.4999999999999</v>
      </c>
      <c r="M45" s="91">
        <f t="shared" si="29"/>
        <v>804</v>
      </c>
      <c r="N45" s="91">
        <f t="shared" si="30"/>
        <v>837.5</v>
      </c>
      <c r="O45" s="91">
        <f t="shared" si="31"/>
        <v>871</v>
      </c>
      <c r="P45" s="91">
        <f t="shared" si="32"/>
        <v>904.5000000000001</v>
      </c>
      <c r="Q45" s="91">
        <f t="shared" si="33"/>
        <v>937.9999999999999</v>
      </c>
      <c r="R45" s="91">
        <f t="shared" si="34"/>
        <v>971.5</v>
      </c>
      <c r="S45" s="91">
        <f t="shared" si="35"/>
        <v>1005</v>
      </c>
      <c r="T45" s="91">
        <f t="shared" si="36"/>
        <v>1038.5</v>
      </c>
      <c r="U45" s="92">
        <f t="shared" si="37"/>
        <v>1072</v>
      </c>
      <c r="V45" s="1"/>
      <c r="W45" s="1"/>
      <c r="X45" s="1"/>
      <c r="Y45" s="1"/>
    </row>
    <row r="46" spans="1:25" ht="15">
      <c r="A46" s="9">
        <v>35</v>
      </c>
      <c r="B46" s="103" t="s">
        <v>113</v>
      </c>
      <c r="C46" s="96" t="s">
        <v>102</v>
      </c>
      <c r="D46" s="20" t="s">
        <v>43</v>
      </c>
      <c r="E46" s="158">
        <v>40</v>
      </c>
      <c r="F46" s="47">
        <v>540</v>
      </c>
      <c r="G46" s="143">
        <v>570</v>
      </c>
      <c r="H46" s="171">
        <v>670</v>
      </c>
      <c r="I46" s="117">
        <f t="shared" si="38"/>
        <v>703.5</v>
      </c>
      <c r="J46" s="206">
        <f t="shared" si="26"/>
        <v>703.5</v>
      </c>
      <c r="K46" s="91">
        <f t="shared" si="27"/>
        <v>737.0000000000001</v>
      </c>
      <c r="L46" s="91">
        <f t="shared" si="28"/>
        <v>770.4999999999999</v>
      </c>
      <c r="M46" s="91">
        <f t="shared" si="29"/>
        <v>804</v>
      </c>
      <c r="N46" s="91">
        <f t="shared" si="30"/>
        <v>837.5</v>
      </c>
      <c r="O46" s="91">
        <f t="shared" si="31"/>
        <v>871</v>
      </c>
      <c r="P46" s="91">
        <f t="shared" si="32"/>
        <v>904.5000000000001</v>
      </c>
      <c r="Q46" s="91">
        <f t="shared" si="33"/>
        <v>937.9999999999999</v>
      </c>
      <c r="R46" s="91">
        <f t="shared" si="34"/>
        <v>971.5</v>
      </c>
      <c r="S46" s="91">
        <f t="shared" si="35"/>
        <v>1005</v>
      </c>
      <c r="T46" s="91">
        <f t="shared" si="36"/>
        <v>1038.5</v>
      </c>
      <c r="U46" s="92">
        <f t="shared" si="37"/>
        <v>1072</v>
      </c>
      <c r="V46" s="1"/>
      <c r="W46" s="1"/>
      <c r="X46" s="1"/>
      <c r="Y46" s="1"/>
    </row>
    <row r="47" spans="1:25" ht="15">
      <c r="A47" s="9">
        <v>36</v>
      </c>
      <c r="B47" s="103" t="s">
        <v>114</v>
      </c>
      <c r="C47" s="96" t="s">
        <v>102</v>
      </c>
      <c r="D47" s="20" t="s">
        <v>43</v>
      </c>
      <c r="E47" s="158">
        <v>40</v>
      </c>
      <c r="F47" s="47">
        <v>540</v>
      </c>
      <c r="G47" s="143">
        <v>570</v>
      </c>
      <c r="H47" s="171">
        <v>670</v>
      </c>
      <c r="I47" s="117">
        <f t="shared" si="38"/>
        <v>703.5</v>
      </c>
      <c r="J47" s="206">
        <f t="shared" si="26"/>
        <v>703.5</v>
      </c>
      <c r="K47" s="91">
        <f t="shared" si="27"/>
        <v>737.0000000000001</v>
      </c>
      <c r="L47" s="91">
        <f t="shared" si="28"/>
        <v>770.4999999999999</v>
      </c>
      <c r="M47" s="91">
        <f t="shared" si="29"/>
        <v>804</v>
      </c>
      <c r="N47" s="91">
        <f t="shared" si="30"/>
        <v>837.5</v>
      </c>
      <c r="O47" s="91">
        <f t="shared" si="31"/>
        <v>871</v>
      </c>
      <c r="P47" s="91">
        <f t="shared" si="32"/>
        <v>904.5000000000001</v>
      </c>
      <c r="Q47" s="91">
        <f t="shared" si="33"/>
        <v>937.9999999999999</v>
      </c>
      <c r="R47" s="91">
        <f t="shared" si="34"/>
        <v>971.5</v>
      </c>
      <c r="S47" s="91">
        <f t="shared" si="35"/>
        <v>1005</v>
      </c>
      <c r="T47" s="91">
        <f t="shared" si="36"/>
        <v>1038.5</v>
      </c>
      <c r="U47" s="92">
        <f t="shared" si="37"/>
        <v>1072</v>
      </c>
      <c r="V47" s="1"/>
      <c r="W47" s="1"/>
      <c r="X47" s="1"/>
      <c r="Y47" s="1"/>
    </row>
    <row r="48" spans="1:25" ht="15">
      <c r="A48" s="9">
        <v>37</v>
      </c>
      <c r="B48" s="103" t="s">
        <v>112</v>
      </c>
      <c r="C48" s="96" t="s">
        <v>102</v>
      </c>
      <c r="D48" s="20" t="s">
        <v>43</v>
      </c>
      <c r="E48" s="158">
        <v>40</v>
      </c>
      <c r="F48" s="47">
        <v>540</v>
      </c>
      <c r="G48" s="143">
        <v>570</v>
      </c>
      <c r="H48" s="171">
        <v>670</v>
      </c>
      <c r="I48" s="117">
        <f t="shared" si="38"/>
        <v>703.5</v>
      </c>
      <c r="J48" s="206">
        <f t="shared" si="26"/>
        <v>703.5</v>
      </c>
      <c r="K48" s="91">
        <f t="shared" si="27"/>
        <v>737.0000000000001</v>
      </c>
      <c r="L48" s="91">
        <f t="shared" si="28"/>
        <v>770.4999999999999</v>
      </c>
      <c r="M48" s="91">
        <f t="shared" si="29"/>
        <v>804</v>
      </c>
      <c r="N48" s="91">
        <f t="shared" si="30"/>
        <v>837.5</v>
      </c>
      <c r="O48" s="91">
        <f t="shared" si="31"/>
        <v>871</v>
      </c>
      <c r="P48" s="91">
        <f t="shared" si="32"/>
        <v>904.5000000000001</v>
      </c>
      <c r="Q48" s="91">
        <f t="shared" si="33"/>
        <v>937.9999999999999</v>
      </c>
      <c r="R48" s="91">
        <f t="shared" si="34"/>
        <v>971.5</v>
      </c>
      <c r="S48" s="91">
        <f t="shared" si="35"/>
        <v>1005</v>
      </c>
      <c r="T48" s="91">
        <f t="shared" si="36"/>
        <v>1038.5</v>
      </c>
      <c r="U48" s="92">
        <f t="shared" si="37"/>
        <v>1072</v>
      </c>
      <c r="V48" s="1"/>
      <c r="W48" s="1"/>
      <c r="X48" s="1"/>
      <c r="Y48" s="1"/>
    </row>
    <row r="49" spans="1:25" ht="15">
      <c r="A49" s="9">
        <v>38</v>
      </c>
      <c r="B49" s="102" t="s">
        <v>117</v>
      </c>
      <c r="C49" s="96" t="s">
        <v>102</v>
      </c>
      <c r="D49" s="20" t="s">
        <v>43</v>
      </c>
      <c r="E49" s="158" t="s">
        <v>107</v>
      </c>
      <c r="F49" s="47">
        <v>540</v>
      </c>
      <c r="G49" s="143">
        <v>570</v>
      </c>
      <c r="H49" s="171">
        <v>670</v>
      </c>
      <c r="I49" s="117">
        <f t="shared" si="38"/>
        <v>703.5</v>
      </c>
      <c r="J49" s="206">
        <f t="shared" si="26"/>
        <v>703.5</v>
      </c>
      <c r="K49" s="91">
        <f t="shared" si="27"/>
        <v>737.0000000000001</v>
      </c>
      <c r="L49" s="91">
        <f t="shared" si="28"/>
        <v>770.4999999999999</v>
      </c>
      <c r="M49" s="91">
        <f t="shared" si="29"/>
        <v>804</v>
      </c>
      <c r="N49" s="91">
        <f t="shared" si="30"/>
        <v>837.5</v>
      </c>
      <c r="O49" s="91">
        <f t="shared" si="31"/>
        <v>871</v>
      </c>
      <c r="P49" s="91">
        <f t="shared" si="32"/>
        <v>904.5000000000001</v>
      </c>
      <c r="Q49" s="91">
        <f t="shared" si="33"/>
        <v>937.9999999999999</v>
      </c>
      <c r="R49" s="91">
        <f t="shared" si="34"/>
        <v>971.5</v>
      </c>
      <c r="S49" s="91">
        <f t="shared" si="35"/>
        <v>1005</v>
      </c>
      <c r="T49" s="91">
        <f t="shared" si="36"/>
        <v>1038.5</v>
      </c>
      <c r="U49" s="92">
        <f t="shared" si="37"/>
        <v>1072</v>
      </c>
      <c r="V49" s="1"/>
      <c r="W49" s="1"/>
      <c r="X49" s="1"/>
      <c r="Y49" s="1"/>
    </row>
    <row r="50" spans="1:25" ht="15">
      <c r="A50" s="13">
        <v>39</v>
      </c>
      <c r="B50" s="118" t="s">
        <v>116</v>
      </c>
      <c r="C50" s="57" t="s">
        <v>102</v>
      </c>
      <c r="D50" s="18" t="s">
        <v>43</v>
      </c>
      <c r="E50" s="180">
        <v>40</v>
      </c>
      <c r="F50" s="46">
        <v>540</v>
      </c>
      <c r="G50" s="142">
        <v>570</v>
      </c>
      <c r="H50" s="172">
        <v>670</v>
      </c>
      <c r="I50" s="117">
        <f t="shared" si="38"/>
        <v>703.5</v>
      </c>
      <c r="J50" s="209">
        <f t="shared" si="26"/>
        <v>703.5</v>
      </c>
      <c r="K50" s="54">
        <f t="shared" si="27"/>
        <v>737.0000000000001</v>
      </c>
      <c r="L50" s="54">
        <f t="shared" si="28"/>
        <v>770.4999999999999</v>
      </c>
      <c r="M50" s="54">
        <f t="shared" si="29"/>
        <v>804</v>
      </c>
      <c r="N50" s="54">
        <f t="shared" si="30"/>
        <v>837.5</v>
      </c>
      <c r="O50" s="54">
        <f t="shared" si="31"/>
        <v>871</v>
      </c>
      <c r="P50" s="54">
        <f t="shared" si="32"/>
        <v>904.5000000000001</v>
      </c>
      <c r="Q50" s="54">
        <f t="shared" si="33"/>
        <v>937.9999999999999</v>
      </c>
      <c r="R50" s="54">
        <f t="shared" si="34"/>
        <v>971.5</v>
      </c>
      <c r="S50" s="54">
        <f t="shared" si="35"/>
        <v>1005</v>
      </c>
      <c r="T50" s="54">
        <f t="shared" si="36"/>
        <v>1038.5</v>
      </c>
      <c r="U50" s="56">
        <f t="shared" si="37"/>
        <v>1072</v>
      </c>
      <c r="V50" s="1"/>
      <c r="W50" s="1"/>
      <c r="X50" s="1"/>
      <c r="Y50" s="1"/>
    </row>
    <row r="51" spans="1:25" ht="15">
      <c r="A51" s="9">
        <v>40</v>
      </c>
      <c r="B51" s="102" t="s">
        <v>134</v>
      </c>
      <c r="C51" s="96" t="s">
        <v>129</v>
      </c>
      <c r="D51" s="20" t="s">
        <v>42</v>
      </c>
      <c r="E51" s="158" t="s">
        <v>135</v>
      </c>
      <c r="F51" s="47">
        <v>731.5</v>
      </c>
      <c r="G51" s="143">
        <v>770</v>
      </c>
      <c r="H51" s="171">
        <v>900</v>
      </c>
      <c r="I51" s="117">
        <f t="shared" si="38"/>
        <v>945</v>
      </c>
      <c r="J51" s="206">
        <f>H51*1.1</f>
        <v>990.0000000000001</v>
      </c>
      <c r="K51" s="91">
        <f t="shared" si="27"/>
        <v>990.0000000000001</v>
      </c>
      <c r="L51" s="91">
        <f t="shared" si="28"/>
        <v>1035</v>
      </c>
      <c r="M51" s="91">
        <f t="shared" si="29"/>
        <v>1080</v>
      </c>
      <c r="N51" s="91">
        <f t="shared" si="30"/>
        <v>1125</v>
      </c>
      <c r="O51" s="91">
        <f t="shared" si="31"/>
        <v>1170</v>
      </c>
      <c r="P51" s="91">
        <f t="shared" si="32"/>
        <v>1215</v>
      </c>
      <c r="Q51" s="91">
        <f t="shared" si="33"/>
        <v>1260</v>
      </c>
      <c r="R51" s="91">
        <f t="shared" si="34"/>
        <v>1305</v>
      </c>
      <c r="S51" s="91">
        <f t="shared" si="35"/>
        <v>1350</v>
      </c>
      <c r="T51" s="91">
        <f t="shared" si="36"/>
        <v>1395</v>
      </c>
      <c r="U51" s="92">
        <f t="shared" si="37"/>
        <v>1440</v>
      </c>
      <c r="V51" s="1"/>
      <c r="W51" s="1"/>
      <c r="X51" s="1"/>
      <c r="Y51" s="1"/>
    </row>
    <row r="52" spans="1:25" ht="15">
      <c r="A52" s="9">
        <v>41</v>
      </c>
      <c r="B52" s="102" t="s">
        <v>132</v>
      </c>
      <c r="C52" s="96" t="s">
        <v>129</v>
      </c>
      <c r="D52" s="20" t="s">
        <v>42</v>
      </c>
      <c r="E52" s="158" t="s">
        <v>135</v>
      </c>
      <c r="F52" s="47">
        <v>712.5</v>
      </c>
      <c r="G52" s="143">
        <v>750</v>
      </c>
      <c r="H52" s="171">
        <v>900</v>
      </c>
      <c r="I52" s="117">
        <f t="shared" si="38"/>
        <v>945</v>
      </c>
      <c r="J52" s="206">
        <f>H52*1.1</f>
        <v>990.0000000000001</v>
      </c>
      <c r="K52" s="91">
        <f t="shared" si="27"/>
        <v>990.0000000000001</v>
      </c>
      <c r="L52" s="91">
        <f t="shared" si="28"/>
        <v>1035</v>
      </c>
      <c r="M52" s="91">
        <f t="shared" si="29"/>
        <v>1080</v>
      </c>
      <c r="N52" s="91">
        <f t="shared" si="30"/>
        <v>1125</v>
      </c>
      <c r="O52" s="91">
        <f t="shared" si="31"/>
        <v>1170</v>
      </c>
      <c r="P52" s="91">
        <f t="shared" si="32"/>
        <v>1215</v>
      </c>
      <c r="Q52" s="91">
        <f t="shared" si="33"/>
        <v>1260</v>
      </c>
      <c r="R52" s="91">
        <f t="shared" si="34"/>
        <v>1305</v>
      </c>
      <c r="S52" s="91">
        <f t="shared" si="35"/>
        <v>1350</v>
      </c>
      <c r="T52" s="91">
        <f t="shared" si="36"/>
        <v>1395</v>
      </c>
      <c r="U52" s="92">
        <f t="shared" si="37"/>
        <v>1440</v>
      </c>
      <c r="V52" s="1"/>
      <c r="W52" s="1"/>
      <c r="X52" s="1"/>
      <c r="Y52" s="1"/>
    </row>
    <row r="53" spans="1:25" ht="15.75" thickBot="1">
      <c r="A53" s="13">
        <v>42</v>
      </c>
      <c r="B53" s="102" t="s">
        <v>133</v>
      </c>
      <c r="C53" s="96" t="s">
        <v>129</v>
      </c>
      <c r="D53" s="20" t="s">
        <v>42</v>
      </c>
      <c r="E53" s="158" t="s">
        <v>135</v>
      </c>
      <c r="F53" s="46">
        <v>665</v>
      </c>
      <c r="G53" s="142">
        <v>700</v>
      </c>
      <c r="H53" s="172">
        <v>900</v>
      </c>
      <c r="I53" s="120">
        <f t="shared" si="38"/>
        <v>945</v>
      </c>
      <c r="J53" s="206">
        <f>H53*1.1</f>
        <v>990.0000000000001</v>
      </c>
      <c r="K53" s="114">
        <f t="shared" si="27"/>
        <v>990.0000000000001</v>
      </c>
      <c r="L53" s="114">
        <f t="shared" si="28"/>
        <v>1035</v>
      </c>
      <c r="M53" s="114">
        <f t="shared" si="29"/>
        <v>1080</v>
      </c>
      <c r="N53" s="114">
        <f t="shared" si="30"/>
        <v>1125</v>
      </c>
      <c r="O53" s="114">
        <f t="shared" si="31"/>
        <v>1170</v>
      </c>
      <c r="P53" s="114">
        <f t="shared" si="32"/>
        <v>1215</v>
      </c>
      <c r="Q53" s="114">
        <f t="shared" si="33"/>
        <v>1260</v>
      </c>
      <c r="R53" s="114">
        <f t="shared" si="34"/>
        <v>1305</v>
      </c>
      <c r="S53" s="114">
        <f t="shared" si="35"/>
        <v>1350</v>
      </c>
      <c r="T53" s="114">
        <f t="shared" si="36"/>
        <v>1395</v>
      </c>
      <c r="U53" s="115">
        <f t="shared" si="37"/>
        <v>1440</v>
      </c>
      <c r="V53" s="1"/>
      <c r="W53" s="1"/>
      <c r="X53" s="1"/>
      <c r="Y53" s="1"/>
    </row>
    <row r="54" spans="1:25" ht="16.5" thickBot="1">
      <c r="A54" s="301" t="s">
        <v>128</v>
      </c>
      <c r="B54" s="302"/>
      <c r="C54" s="302"/>
      <c r="D54" s="302"/>
      <c r="E54" s="303"/>
      <c r="F54" s="43"/>
      <c r="G54" s="79"/>
      <c r="H54" s="119">
        <v>150</v>
      </c>
      <c r="I54" s="169">
        <v>5</v>
      </c>
      <c r="J54" s="93">
        <v>5</v>
      </c>
      <c r="K54" s="77">
        <v>5</v>
      </c>
      <c r="L54" s="77">
        <v>7</v>
      </c>
      <c r="M54" s="77">
        <v>9</v>
      </c>
      <c r="N54" s="77">
        <v>11</v>
      </c>
      <c r="O54" s="77">
        <v>13</v>
      </c>
      <c r="P54" s="77">
        <v>15</v>
      </c>
      <c r="Q54" s="77">
        <v>17</v>
      </c>
      <c r="R54" s="77">
        <v>19</v>
      </c>
      <c r="S54" s="77">
        <v>21</v>
      </c>
      <c r="T54" s="77">
        <v>23</v>
      </c>
      <c r="U54" s="78">
        <v>25</v>
      </c>
      <c r="V54" s="1"/>
      <c r="W54" s="1"/>
      <c r="X54" s="1"/>
      <c r="Y54" s="1"/>
    </row>
    <row r="55" spans="1:25" ht="15">
      <c r="A55" s="5">
        <v>43</v>
      </c>
      <c r="B55" s="6" t="s">
        <v>74</v>
      </c>
      <c r="C55" s="7" t="s">
        <v>38</v>
      </c>
      <c r="D55" s="21">
        <v>17</v>
      </c>
      <c r="E55" s="179">
        <v>70</v>
      </c>
      <c r="F55" s="132">
        <v>1073.96</v>
      </c>
      <c r="G55" s="131">
        <v>1130.48</v>
      </c>
      <c r="H55" s="148">
        <v>1280</v>
      </c>
      <c r="I55" s="110">
        <f>H55*1.05</f>
        <v>1344</v>
      </c>
      <c r="J55" s="205">
        <f aca="true" t="shared" si="39" ref="J55:J69">H55*1.05</f>
        <v>1344</v>
      </c>
      <c r="K55" s="64">
        <f aca="true" t="shared" si="40" ref="K55:K69">H55*1.05</f>
        <v>1344</v>
      </c>
      <c r="L55" s="53">
        <f aca="true" t="shared" si="41" ref="L55:L69">H55*1.07</f>
        <v>1369.6000000000001</v>
      </c>
      <c r="M55" s="53">
        <f aca="true" t="shared" si="42" ref="M55:M69">H55*1.09</f>
        <v>1395.2</v>
      </c>
      <c r="N55" s="53">
        <f aca="true" t="shared" si="43" ref="N55:N69">H55*1.11</f>
        <v>1420.8000000000002</v>
      </c>
      <c r="O55" s="53">
        <f aca="true" t="shared" si="44" ref="O55:O69">H55*1.13</f>
        <v>1446.3999999999999</v>
      </c>
      <c r="P55" s="53">
        <f aca="true" t="shared" si="45" ref="P55:P69">H55*1.15</f>
        <v>1472</v>
      </c>
      <c r="Q55" s="53">
        <f aca="true" t="shared" si="46" ref="Q55:Q69">H55*1.17</f>
        <v>1497.6</v>
      </c>
      <c r="R55" s="53">
        <f aca="true" t="shared" si="47" ref="R55:R69">H55*1.19</f>
        <v>1523.1999999999998</v>
      </c>
      <c r="S55" s="53">
        <f aca="true" t="shared" si="48" ref="S55:S69">H55*1.21</f>
        <v>1548.8</v>
      </c>
      <c r="T55" s="53">
        <f aca="true" t="shared" si="49" ref="T55:T69">H55*1.23</f>
        <v>1574.4</v>
      </c>
      <c r="U55" s="55">
        <f aca="true" t="shared" si="50" ref="U55:U69">H55*1.25</f>
        <v>1600</v>
      </c>
      <c r="V55" s="1"/>
      <c r="W55" s="1"/>
      <c r="X55" s="1"/>
      <c r="Y55" s="1"/>
    </row>
    <row r="56" spans="1:25" ht="15">
      <c r="A56" s="9">
        <v>44</v>
      </c>
      <c r="B56" s="10" t="s">
        <v>73</v>
      </c>
      <c r="C56" s="11" t="s">
        <v>38</v>
      </c>
      <c r="D56" s="22">
        <v>15</v>
      </c>
      <c r="E56" s="176">
        <v>120</v>
      </c>
      <c r="F56" s="40">
        <v>1053.19</v>
      </c>
      <c r="G56" s="131">
        <v>1108.62</v>
      </c>
      <c r="H56" s="147">
        <v>1260</v>
      </c>
      <c r="I56" s="117">
        <f aca="true" t="shared" si="51" ref="I56:I69">H56*1.05</f>
        <v>1323</v>
      </c>
      <c r="J56" s="206">
        <f t="shared" si="39"/>
        <v>1323</v>
      </c>
      <c r="K56" s="64">
        <f t="shared" si="40"/>
        <v>1323</v>
      </c>
      <c r="L56" s="53">
        <f t="shared" si="41"/>
        <v>1348.2</v>
      </c>
      <c r="M56" s="53">
        <f t="shared" si="42"/>
        <v>1373.4</v>
      </c>
      <c r="N56" s="53">
        <f t="shared" si="43"/>
        <v>1398.6000000000001</v>
      </c>
      <c r="O56" s="53">
        <f t="shared" si="44"/>
        <v>1423.8</v>
      </c>
      <c r="P56" s="53">
        <f t="shared" si="45"/>
        <v>1449</v>
      </c>
      <c r="Q56" s="53">
        <f t="shared" si="46"/>
        <v>1474.1999999999998</v>
      </c>
      <c r="R56" s="53">
        <f t="shared" si="47"/>
        <v>1499.3999999999999</v>
      </c>
      <c r="S56" s="53">
        <f t="shared" si="48"/>
        <v>1524.6</v>
      </c>
      <c r="T56" s="53">
        <f t="shared" si="49"/>
        <v>1549.8</v>
      </c>
      <c r="U56" s="55">
        <f t="shared" si="50"/>
        <v>1575</v>
      </c>
      <c r="V56" s="1"/>
      <c r="W56" s="1"/>
      <c r="X56" s="1"/>
      <c r="Y56" s="1"/>
    </row>
    <row r="57" spans="1:25" ht="15">
      <c r="A57" s="9">
        <v>45</v>
      </c>
      <c r="B57" s="10" t="s">
        <v>29</v>
      </c>
      <c r="C57" s="11" t="s">
        <v>38</v>
      </c>
      <c r="D57" s="22">
        <v>15</v>
      </c>
      <c r="E57" s="176">
        <v>120</v>
      </c>
      <c r="F57" s="40">
        <v>1072.19</v>
      </c>
      <c r="G57" s="133">
        <v>1118.62</v>
      </c>
      <c r="H57" s="167">
        <v>1270</v>
      </c>
      <c r="I57" s="117">
        <f t="shared" si="51"/>
        <v>1333.5</v>
      </c>
      <c r="J57" s="206">
        <f t="shared" si="39"/>
        <v>1333.5</v>
      </c>
      <c r="K57" s="64">
        <f t="shared" si="40"/>
        <v>1333.5</v>
      </c>
      <c r="L57" s="53">
        <f t="shared" si="41"/>
        <v>1358.9</v>
      </c>
      <c r="M57" s="53">
        <f t="shared" si="42"/>
        <v>1384.3000000000002</v>
      </c>
      <c r="N57" s="53">
        <f t="shared" si="43"/>
        <v>1409.7</v>
      </c>
      <c r="O57" s="53">
        <f t="shared" si="44"/>
        <v>1435.1</v>
      </c>
      <c r="P57" s="53">
        <f t="shared" si="45"/>
        <v>1460.5</v>
      </c>
      <c r="Q57" s="53">
        <f t="shared" si="46"/>
        <v>1485.8999999999999</v>
      </c>
      <c r="R57" s="53">
        <f t="shared" si="47"/>
        <v>1511.3</v>
      </c>
      <c r="S57" s="53">
        <f t="shared" si="48"/>
        <v>1536.7</v>
      </c>
      <c r="T57" s="53">
        <f t="shared" si="49"/>
        <v>1562.1</v>
      </c>
      <c r="U57" s="55">
        <f t="shared" si="50"/>
        <v>1587.5</v>
      </c>
      <c r="V57" s="1"/>
      <c r="W57" s="1"/>
      <c r="X57" s="1"/>
      <c r="Y57" s="1"/>
    </row>
    <row r="58" spans="1:25" ht="15">
      <c r="A58" s="9">
        <v>46</v>
      </c>
      <c r="B58" s="10" t="s">
        <v>5</v>
      </c>
      <c r="C58" s="11" t="s">
        <v>38</v>
      </c>
      <c r="D58" s="22">
        <v>15</v>
      </c>
      <c r="E58" s="176">
        <v>120</v>
      </c>
      <c r="F58" s="40">
        <v>1072.19</v>
      </c>
      <c r="G58" s="133">
        <v>1128.62</v>
      </c>
      <c r="H58" s="167">
        <v>1280</v>
      </c>
      <c r="I58" s="117">
        <f t="shared" si="51"/>
        <v>1344</v>
      </c>
      <c r="J58" s="206">
        <f t="shared" si="39"/>
        <v>1344</v>
      </c>
      <c r="K58" s="64">
        <f t="shared" si="40"/>
        <v>1344</v>
      </c>
      <c r="L58" s="53">
        <f t="shared" si="41"/>
        <v>1369.6000000000001</v>
      </c>
      <c r="M58" s="53">
        <f t="shared" si="42"/>
        <v>1395.2</v>
      </c>
      <c r="N58" s="53">
        <f t="shared" si="43"/>
        <v>1420.8000000000002</v>
      </c>
      <c r="O58" s="53">
        <f t="shared" si="44"/>
        <v>1446.3999999999999</v>
      </c>
      <c r="P58" s="53">
        <f t="shared" si="45"/>
        <v>1472</v>
      </c>
      <c r="Q58" s="53">
        <f t="shared" si="46"/>
        <v>1497.6</v>
      </c>
      <c r="R58" s="53">
        <f t="shared" si="47"/>
        <v>1523.1999999999998</v>
      </c>
      <c r="S58" s="53">
        <f t="shared" si="48"/>
        <v>1548.8</v>
      </c>
      <c r="T58" s="53">
        <f t="shared" si="49"/>
        <v>1574.4</v>
      </c>
      <c r="U58" s="55">
        <f t="shared" si="50"/>
        <v>1600</v>
      </c>
      <c r="V58" s="1"/>
      <c r="W58" s="1"/>
      <c r="X58" s="1"/>
      <c r="Y58" s="1"/>
    </row>
    <row r="59" spans="1:25" ht="15">
      <c r="A59" s="9">
        <v>47</v>
      </c>
      <c r="B59" s="10" t="s">
        <v>30</v>
      </c>
      <c r="C59" s="11" t="s">
        <v>38</v>
      </c>
      <c r="D59" s="22">
        <v>16</v>
      </c>
      <c r="E59" s="176">
        <v>160</v>
      </c>
      <c r="F59" s="40">
        <v>1119.62</v>
      </c>
      <c r="G59" s="133">
        <v>1178.55</v>
      </c>
      <c r="H59" s="167">
        <v>1330</v>
      </c>
      <c r="I59" s="117">
        <f t="shared" si="51"/>
        <v>1396.5</v>
      </c>
      <c r="J59" s="206">
        <f t="shared" si="39"/>
        <v>1396.5</v>
      </c>
      <c r="K59" s="64">
        <f t="shared" si="40"/>
        <v>1396.5</v>
      </c>
      <c r="L59" s="53">
        <f t="shared" si="41"/>
        <v>1423.1000000000001</v>
      </c>
      <c r="M59" s="53">
        <f t="shared" si="42"/>
        <v>1449.7</v>
      </c>
      <c r="N59" s="53">
        <f t="shared" si="43"/>
        <v>1476.3000000000002</v>
      </c>
      <c r="O59" s="53">
        <f t="shared" si="44"/>
        <v>1502.8999999999999</v>
      </c>
      <c r="P59" s="53">
        <f t="shared" si="45"/>
        <v>1529.4999999999998</v>
      </c>
      <c r="Q59" s="53">
        <f t="shared" si="46"/>
        <v>1556.1</v>
      </c>
      <c r="R59" s="53">
        <f t="shared" si="47"/>
        <v>1582.6999999999998</v>
      </c>
      <c r="S59" s="53">
        <f t="shared" si="48"/>
        <v>1609.3</v>
      </c>
      <c r="T59" s="53">
        <f t="shared" si="49"/>
        <v>1635.8999999999999</v>
      </c>
      <c r="U59" s="55">
        <f t="shared" si="50"/>
        <v>1662.5</v>
      </c>
      <c r="V59" s="1"/>
      <c r="W59" s="1"/>
      <c r="X59" s="1"/>
      <c r="Y59" s="1"/>
    </row>
    <row r="60" spans="1:25" ht="15">
      <c r="A60" s="9">
        <v>48</v>
      </c>
      <c r="B60" s="10" t="s">
        <v>28</v>
      </c>
      <c r="C60" s="11" t="s">
        <v>38</v>
      </c>
      <c r="D60" s="22">
        <v>15</v>
      </c>
      <c r="E60" s="176">
        <v>140</v>
      </c>
      <c r="F60" s="40">
        <v>1103.54</v>
      </c>
      <c r="G60" s="133">
        <v>1161.62</v>
      </c>
      <c r="H60" s="167">
        <v>1315</v>
      </c>
      <c r="I60" s="117">
        <f t="shared" si="51"/>
        <v>1380.75</v>
      </c>
      <c r="J60" s="206">
        <f t="shared" si="39"/>
        <v>1380.75</v>
      </c>
      <c r="K60" s="64">
        <f t="shared" si="40"/>
        <v>1380.75</v>
      </c>
      <c r="L60" s="53">
        <f t="shared" si="41"/>
        <v>1407.0500000000002</v>
      </c>
      <c r="M60" s="53">
        <f t="shared" si="42"/>
        <v>1433.3500000000001</v>
      </c>
      <c r="N60" s="53">
        <f t="shared" si="43"/>
        <v>1459.65</v>
      </c>
      <c r="O60" s="53">
        <f t="shared" si="44"/>
        <v>1485.9499999999998</v>
      </c>
      <c r="P60" s="53">
        <f t="shared" si="45"/>
        <v>1512.2499999999998</v>
      </c>
      <c r="Q60" s="53">
        <f t="shared" si="46"/>
        <v>1538.55</v>
      </c>
      <c r="R60" s="53">
        <f t="shared" si="47"/>
        <v>1564.85</v>
      </c>
      <c r="S60" s="53">
        <f t="shared" si="48"/>
        <v>1591.1499999999999</v>
      </c>
      <c r="T60" s="53">
        <f t="shared" si="49"/>
        <v>1617.45</v>
      </c>
      <c r="U60" s="55">
        <f t="shared" si="50"/>
        <v>1643.75</v>
      </c>
      <c r="V60" s="1"/>
      <c r="W60" s="1"/>
      <c r="X60" s="1"/>
      <c r="Y60" s="1"/>
    </row>
    <row r="61" spans="1:25" ht="15">
      <c r="A61" s="9">
        <v>49</v>
      </c>
      <c r="B61" s="10" t="s">
        <v>26</v>
      </c>
      <c r="C61" s="11" t="s">
        <v>38</v>
      </c>
      <c r="D61" s="22">
        <v>19</v>
      </c>
      <c r="E61" s="176">
        <v>40</v>
      </c>
      <c r="F61" s="40">
        <v>1118.37</v>
      </c>
      <c r="G61" s="133">
        <v>1177.23</v>
      </c>
      <c r="H61" s="167">
        <v>1330</v>
      </c>
      <c r="I61" s="117">
        <f t="shared" si="51"/>
        <v>1396.5</v>
      </c>
      <c r="J61" s="206">
        <f t="shared" si="39"/>
        <v>1396.5</v>
      </c>
      <c r="K61" s="64">
        <f t="shared" si="40"/>
        <v>1396.5</v>
      </c>
      <c r="L61" s="53">
        <f t="shared" si="41"/>
        <v>1423.1000000000001</v>
      </c>
      <c r="M61" s="53">
        <f t="shared" si="42"/>
        <v>1449.7</v>
      </c>
      <c r="N61" s="53">
        <f t="shared" si="43"/>
        <v>1476.3000000000002</v>
      </c>
      <c r="O61" s="53">
        <f t="shared" si="44"/>
        <v>1502.8999999999999</v>
      </c>
      <c r="P61" s="53">
        <f t="shared" si="45"/>
        <v>1529.4999999999998</v>
      </c>
      <c r="Q61" s="53">
        <f t="shared" si="46"/>
        <v>1556.1</v>
      </c>
      <c r="R61" s="53">
        <f t="shared" si="47"/>
        <v>1582.6999999999998</v>
      </c>
      <c r="S61" s="53">
        <f t="shared" si="48"/>
        <v>1609.3</v>
      </c>
      <c r="T61" s="53">
        <f t="shared" si="49"/>
        <v>1635.8999999999999</v>
      </c>
      <c r="U61" s="55">
        <f t="shared" si="50"/>
        <v>1662.5</v>
      </c>
      <c r="V61" s="1"/>
      <c r="W61" s="1"/>
      <c r="X61" s="1"/>
      <c r="Y61" s="1"/>
    </row>
    <row r="62" spans="1:25" ht="15">
      <c r="A62" s="9">
        <v>50</v>
      </c>
      <c r="B62" s="10" t="s">
        <v>25</v>
      </c>
      <c r="C62" s="11" t="s">
        <v>38</v>
      </c>
      <c r="D62" s="22">
        <v>15</v>
      </c>
      <c r="E62" s="176">
        <v>160</v>
      </c>
      <c r="F62" s="40">
        <v>1076.94</v>
      </c>
      <c r="G62" s="133">
        <v>1133.62</v>
      </c>
      <c r="H62" s="167">
        <v>1285</v>
      </c>
      <c r="I62" s="117">
        <f t="shared" si="51"/>
        <v>1349.25</v>
      </c>
      <c r="J62" s="206">
        <f t="shared" si="39"/>
        <v>1349.25</v>
      </c>
      <c r="K62" s="64">
        <f t="shared" si="40"/>
        <v>1349.25</v>
      </c>
      <c r="L62" s="53">
        <f t="shared" si="41"/>
        <v>1374.95</v>
      </c>
      <c r="M62" s="53">
        <f t="shared" si="42"/>
        <v>1400.65</v>
      </c>
      <c r="N62" s="53">
        <f t="shared" si="43"/>
        <v>1426.3500000000001</v>
      </c>
      <c r="O62" s="53">
        <f t="shared" si="44"/>
        <v>1452.05</v>
      </c>
      <c r="P62" s="53">
        <f t="shared" si="45"/>
        <v>1477.7499999999998</v>
      </c>
      <c r="Q62" s="53">
        <f t="shared" si="46"/>
        <v>1503.4499999999998</v>
      </c>
      <c r="R62" s="53">
        <f t="shared" si="47"/>
        <v>1529.1499999999999</v>
      </c>
      <c r="S62" s="53">
        <f t="shared" si="48"/>
        <v>1554.85</v>
      </c>
      <c r="T62" s="53">
        <f t="shared" si="49"/>
        <v>1580.55</v>
      </c>
      <c r="U62" s="55">
        <f t="shared" si="50"/>
        <v>1606.25</v>
      </c>
      <c r="V62" s="1"/>
      <c r="W62" s="1"/>
      <c r="X62" s="1"/>
      <c r="Y62" s="1"/>
    </row>
    <row r="63" spans="1:25" ht="15">
      <c r="A63" s="13">
        <v>51</v>
      </c>
      <c r="B63" s="14" t="s">
        <v>31</v>
      </c>
      <c r="C63" s="15" t="s">
        <v>38</v>
      </c>
      <c r="D63" s="23">
        <v>17</v>
      </c>
      <c r="E63" s="177">
        <v>50</v>
      </c>
      <c r="F63" s="41">
        <v>1084.41</v>
      </c>
      <c r="G63" s="134">
        <v>1141.48</v>
      </c>
      <c r="H63" s="167">
        <v>1300</v>
      </c>
      <c r="I63" s="117">
        <f t="shared" si="51"/>
        <v>1365</v>
      </c>
      <c r="J63" s="206">
        <f t="shared" si="39"/>
        <v>1365</v>
      </c>
      <c r="K63" s="64">
        <f t="shared" si="40"/>
        <v>1365</v>
      </c>
      <c r="L63" s="53">
        <f t="shared" si="41"/>
        <v>1391</v>
      </c>
      <c r="M63" s="53">
        <f t="shared" si="42"/>
        <v>1417</v>
      </c>
      <c r="N63" s="53">
        <f t="shared" si="43"/>
        <v>1443.0000000000002</v>
      </c>
      <c r="O63" s="53">
        <f t="shared" si="44"/>
        <v>1468.9999999999998</v>
      </c>
      <c r="P63" s="53">
        <f t="shared" si="45"/>
        <v>1494.9999999999998</v>
      </c>
      <c r="Q63" s="53">
        <f t="shared" si="46"/>
        <v>1521</v>
      </c>
      <c r="R63" s="53">
        <f t="shared" si="47"/>
        <v>1547</v>
      </c>
      <c r="S63" s="53">
        <f t="shared" si="48"/>
        <v>1573</v>
      </c>
      <c r="T63" s="53">
        <f t="shared" si="49"/>
        <v>1599</v>
      </c>
      <c r="U63" s="55">
        <f t="shared" si="50"/>
        <v>1625</v>
      </c>
      <c r="V63" s="1"/>
      <c r="W63" s="1"/>
      <c r="X63" s="1"/>
      <c r="Y63" s="1"/>
    </row>
    <row r="64" spans="1:25" ht="15">
      <c r="A64" s="13">
        <v>52</v>
      </c>
      <c r="B64" s="14" t="s">
        <v>32</v>
      </c>
      <c r="C64" s="15" t="s">
        <v>38</v>
      </c>
      <c r="D64" s="23">
        <v>17</v>
      </c>
      <c r="E64" s="177">
        <v>50</v>
      </c>
      <c r="F64" s="138">
        <v>1073.96</v>
      </c>
      <c r="G64" s="134">
        <v>1130.48</v>
      </c>
      <c r="H64" s="167">
        <v>1280</v>
      </c>
      <c r="I64" s="117">
        <f t="shared" si="51"/>
        <v>1344</v>
      </c>
      <c r="J64" s="206">
        <f t="shared" si="39"/>
        <v>1344</v>
      </c>
      <c r="K64" s="64">
        <f t="shared" si="40"/>
        <v>1344</v>
      </c>
      <c r="L64" s="53">
        <f t="shared" si="41"/>
        <v>1369.6000000000001</v>
      </c>
      <c r="M64" s="53">
        <f t="shared" si="42"/>
        <v>1395.2</v>
      </c>
      <c r="N64" s="53">
        <f t="shared" si="43"/>
        <v>1420.8000000000002</v>
      </c>
      <c r="O64" s="53">
        <f t="shared" si="44"/>
        <v>1446.3999999999999</v>
      </c>
      <c r="P64" s="53">
        <f t="shared" si="45"/>
        <v>1472</v>
      </c>
      <c r="Q64" s="53">
        <f t="shared" si="46"/>
        <v>1497.6</v>
      </c>
      <c r="R64" s="53">
        <f t="shared" si="47"/>
        <v>1523.1999999999998</v>
      </c>
      <c r="S64" s="53">
        <f t="shared" si="48"/>
        <v>1548.8</v>
      </c>
      <c r="T64" s="53">
        <f t="shared" si="49"/>
        <v>1574.4</v>
      </c>
      <c r="U64" s="55">
        <f t="shared" si="50"/>
        <v>1600</v>
      </c>
      <c r="V64" s="1"/>
      <c r="W64" s="1"/>
      <c r="X64" s="1"/>
      <c r="Y64" s="1"/>
    </row>
    <row r="65" spans="1:25" ht="15">
      <c r="A65" s="13">
        <v>53</v>
      </c>
      <c r="B65" s="14" t="s">
        <v>24</v>
      </c>
      <c r="C65" s="15" t="s">
        <v>38</v>
      </c>
      <c r="D65" s="23">
        <v>15</v>
      </c>
      <c r="E65" s="177">
        <v>120</v>
      </c>
      <c r="F65" s="41">
        <v>1072.19</v>
      </c>
      <c r="G65" s="134">
        <v>1128.62</v>
      </c>
      <c r="H65" s="168">
        <v>1280</v>
      </c>
      <c r="I65" s="117">
        <f t="shared" si="51"/>
        <v>1344</v>
      </c>
      <c r="J65" s="206">
        <f t="shared" si="39"/>
        <v>1344</v>
      </c>
      <c r="K65" s="127">
        <f t="shared" si="40"/>
        <v>1344</v>
      </c>
      <c r="L65" s="91">
        <f t="shared" si="41"/>
        <v>1369.6000000000001</v>
      </c>
      <c r="M65" s="91">
        <f t="shared" si="42"/>
        <v>1395.2</v>
      </c>
      <c r="N65" s="91">
        <f t="shared" si="43"/>
        <v>1420.8000000000002</v>
      </c>
      <c r="O65" s="91">
        <f t="shared" si="44"/>
        <v>1446.3999999999999</v>
      </c>
      <c r="P65" s="91">
        <f t="shared" si="45"/>
        <v>1472</v>
      </c>
      <c r="Q65" s="91">
        <f t="shared" si="46"/>
        <v>1497.6</v>
      </c>
      <c r="R65" s="91">
        <f t="shared" si="47"/>
        <v>1523.1999999999998</v>
      </c>
      <c r="S65" s="91">
        <f t="shared" si="48"/>
        <v>1548.8</v>
      </c>
      <c r="T65" s="91">
        <f t="shared" si="49"/>
        <v>1574.4</v>
      </c>
      <c r="U65" s="92">
        <f t="shared" si="50"/>
        <v>1600</v>
      </c>
      <c r="V65" s="1"/>
      <c r="W65" s="1"/>
      <c r="X65" s="1"/>
      <c r="Y65" s="1"/>
    </row>
    <row r="66" spans="1:25" ht="15">
      <c r="A66" s="9">
        <v>54</v>
      </c>
      <c r="B66" s="104" t="s">
        <v>119</v>
      </c>
      <c r="C66" s="96" t="s">
        <v>102</v>
      </c>
      <c r="D66" s="20" t="s">
        <v>104</v>
      </c>
      <c r="E66" s="158">
        <v>140</v>
      </c>
      <c r="F66" s="47">
        <v>1095</v>
      </c>
      <c r="G66" s="137">
        <v>1125</v>
      </c>
      <c r="H66" s="147">
        <v>1275</v>
      </c>
      <c r="I66" s="117">
        <f t="shared" si="51"/>
        <v>1338.75</v>
      </c>
      <c r="J66" s="206">
        <f t="shared" si="39"/>
        <v>1338.75</v>
      </c>
      <c r="K66" s="127">
        <f t="shared" si="40"/>
        <v>1338.75</v>
      </c>
      <c r="L66" s="91">
        <f t="shared" si="41"/>
        <v>1364.25</v>
      </c>
      <c r="M66" s="91">
        <f t="shared" si="42"/>
        <v>1389.75</v>
      </c>
      <c r="N66" s="91">
        <f t="shared" si="43"/>
        <v>1415.2500000000002</v>
      </c>
      <c r="O66" s="91">
        <f t="shared" si="44"/>
        <v>1440.7499999999998</v>
      </c>
      <c r="P66" s="91">
        <f t="shared" si="45"/>
        <v>1466.25</v>
      </c>
      <c r="Q66" s="91">
        <f t="shared" si="46"/>
        <v>1491.75</v>
      </c>
      <c r="R66" s="91">
        <f t="shared" si="47"/>
        <v>1517.25</v>
      </c>
      <c r="S66" s="91">
        <f t="shared" si="48"/>
        <v>1542.75</v>
      </c>
      <c r="T66" s="91">
        <f t="shared" si="49"/>
        <v>1568.25</v>
      </c>
      <c r="U66" s="92">
        <f t="shared" si="50"/>
        <v>1593.75</v>
      </c>
      <c r="V66" s="1"/>
      <c r="W66" s="1"/>
      <c r="X66" s="1"/>
      <c r="Y66" s="1"/>
    </row>
    <row r="67" spans="1:25" ht="15">
      <c r="A67" s="9">
        <v>55</v>
      </c>
      <c r="B67" s="104" t="s">
        <v>121</v>
      </c>
      <c r="C67" s="96" t="s">
        <v>102</v>
      </c>
      <c r="D67" s="20" t="s">
        <v>105</v>
      </c>
      <c r="E67" s="158">
        <v>80</v>
      </c>
      <c r="F67" s="47">
        <v>1094</v>
      </c>
      <c r="G67" s="137">
        <v>1125</v>
      </c>
      <c r="H67" s="147">
        <v>1275</v>
      </c>
      <c r="I67" s="117">
        <f t="shared" si="51"/>
        <v>1338.75</v>
      </c>
      <c r="J67" s="206">
        <f t="shared" si="39"/>
        <v>1338.75</v>
      </c>
      <c r="K67" s="127">
        <f t="shared" si="40"/>
        <v>1338.75</v>
      </c>
      <c r="L67" s="91">
        <f t="shared" si="41"/>
        <v>1364.25</v>
      </c>
      <c r="M67" s="91">
        <f t="shared" si="42"/>
        <v>1389.75</v>
      </c>
      <c r="N67" s="91">
        <f t="shared" si="43"/>
        <v>1415.2500000000002</v>
      </c>
      <c r="O67" s="91">
        <f t="shared" si="44"/>
        <v>1440.7499999999998</v>
      </c>
      <c r="P67" s="91">
        <f t="shared" si="45"/>
        <v>1466.25</v>
      </c>
      <c r="Q67" s="91">
        <f t="shared" si="46"/>
        <v>1491.75</v>
      </c>
      <c r="R67" s="91">
        <f t="shared" si="47"/>
        <v>1517.25</v>
      </c>
      <c r="S67" s="91">
        <f t="shared" si="48"/>
        <v>1542.75</v>
      </c>
      <c r="T67" s="91">
        <f t="shared" si="49"/>
        <v>1568.25</v>
      </c>
      <c r="U67" s="92">
        <f t="shared" si="50"/>
        <v>1593.75</v>
      </c>
      <c r="V67" s="1"/>
      <c r="W67" s="1"/>
      <c r="X67" s="1"/>
      <c r="Y67" s="1"/>
    </row>
    <row r="68" spans="1:25" ht="15">
      <c r="A68" s="9">
        <v>56</v>
      </c>
      <c r="B68" s="104" t="s">
        <v>120</v>
      </c>
      <c r="C68" s="96" t="s">
        <v>102</v>
      </c>
      <c r="D68" s="20" t="s">
        <v>44</v>
      </c>
      <c r="E68" s="158">
        <v>140</v>
      </c>
      <c r="F68" s="47">
        <v>1049</v>
      </c>
      <c r="G68" s="137">
        <v>1079</v>
      </c>
      <c r="H68" s="147">
        <v>1230</v>
      </c>
      <c r="I68" s="117">
        <f t="shared" si="51"/>
        <v>1291.5</v>
      </c>
      <c r="J68" s="206">
        <f t="shared" si="39"/>
        <v>1291.5</v>
      </c>
      <c r="K68" s="127">
        <f t="shared" si="40"/>
        <v>1291.5</v>
      </c>
      <c r="L68" s="91">
        <f t="shared" si="41"/>
        <v>1316.1000000000001</v>
      </c>
      <c r="M68" s="91">
        <f t="shared" si="42"/>
        <v>1340.7</v>
      </c>
      <c r="N68" s="91">
        <f t="shared" si="43"/>
        <v>1365.3000000000002</v>
      </c>
      <c r="O68" s="91">
        <f t="shared" si="44"/>
        <v>1389.8999999999999</v>
      </c>
      <c r="P68" s="91">
        <f t="shared" si="45"/>
        <v>1414.5</v>
      </c>
      <c r="Q68" s="91">
        <f t="shared" si="46"/>
        <v>1439.1</v>
      </c>
      <c r="R68" s="91">
        <f t="shared" si="47"/>
        <v>1463.7</v>
      </c>
      <c r="S68" s="91">
        <f t="shared" si="48"/>
        <v>1488.3</v>
      </c>
      <c r="T68" s="91">
        <f t="shared" si="49"/>
        <v>1512.9</v>
      </c>
      <c r="U68" s="92">
        <f t="shared" si="50"/>
        <v>1537.5</v>
      </c>
      <c r="V68" s="1"/>
      <c r="W68" s="1"/>
      <c r="X68" s="1"/>
      <c r="Y68" s="1"/>
    </row>
    <row r="69" spans="1:25" ht="15.75" thickBot="1">
      <c r="A69" s="13">
        <v>57</v>
      </c>
      <c r="B69" s="121" t="s">
        <v>118</v>
      </c>
      <c r="C69" s="57" t="s">
        <v>102</v>
      </c>
      <c r="D69" s="18" t="s">
        <v>44</v>
      </c>
      <c r="E69" s="180">
        <v>120</v>
      </c>
      <c r="F69" s="45">
        <v>1074</v>
      </c>
      <c r="G69" s="136">
        <v>1104</v>
      </c>
      <c r="H69" s="164">
        <v>1255</v>
      </c>
      <c r="I69" s="120">
        <f t="shared" si="51"/>
        <v>1317.75</v>
      </c>
      <c r="J69" s="211">
        <f t="shared" si="39"/>
        <v>1317.75</v>
      </c>
      <c r="K69" s="128">
        <f t="shared" si="40"/>
        <v>1317.75</v>
      </c>
      <c r="L69" s="125">
        <f t="shared" si="41"/>
        <v>1342.8500000000001</v>
      </c>
      <c r="M69" s="125">
        <f t="shared" si="42"/>
        <v>1367.95</v>
      </c>
      <c r="N69" s="125">
        <f t="shared" si="43"/>
        <v>1393.0500000000002</v>
      </c>
      <c r="O69" s="125">
        <f t="shared" si="44"/>
        <v>1418.1499999999999</v>
      </c>
      <c r="P69" s="125">
        <f t="shared" si="45"/>
        <v>1443.25</v>
      </c>
      <c r="Q69" s="125">
        <f t="shared" si="46"/>
        <v>1468.35</v>
      </c>
      <c r="R69" s="125">
        <f t="shared" si="47"/>
        <v>1493.45</v>
      </c>
      <c r="S69" s="125">
        <f t="shared" si="48"/>
        <v>1518.55</v>
      </c>
      <c r="T69" s="125">
        <f t="shared" si="49"/>
        <v>1543.65</v>
      </c>
      <c r="U69" s="126">
        <f t="shared" si="50"/>
        <v>1568.75</v>
      </c>
      <c r="V69" s="1"/>
      <c r="W69" s="1"/>
      <c r="X69" s="1"/>
      <c r="Y69" s="1"/>
    </row>
    <row r="70" spans="1:25" ht="16.5" thickBot="1">
      <c r="A70" s="301" t="s">
        <v>77</v>
      </c>
      <c r="B70" s="302"/>
      <c r="C70" s="302"/>
      <c r="D70" s="302"/>
      <c r="E70" s="303"/>
      <c r="F70" s="43"/>
      <c r="G70" s="79"/>
      <c r="H70" s="119">
        <v>150</v>
      </c>
      <c r="I70" s="169">
        <v>5</v>
      </c>
      <c r="J70" s="93">
        <v>5</v>
      </c>
      <c r="K70" s="77">
        <v>5</v>
      </c>
      <c r="L70" s="77">
        <v>7</v>
      </c>
      <c r="M70" s="77">
        <v>9</v>
      </c>
      <c r="N70" s="77">
        <v>11</v>
      </c>
      <c r="O70" s="77">
        <v>13</v>
      </c>
      <c r="P70" s="77">
        <v>15</v>
      </c>
      <c r="Q70" s="77">
        <v>17</v>
      </c>
      <c r="R70" s="77">
        <v>19</v>
      </c>
      <c r="S70" s="77">
        <v>21</v>
      </c>
      <c r="T70" s="77">
        <v>23</v>
      </c>
      <c r="U70" s="78">
        <v>25</v>
      </c>
      <c r="V70" s="1"/>
      <c r="W70" s="1"/>
      <c r="X70" s="1"/>
      <c r="Y70" s="1"/>
    </row>
    <row r="71" spans="1:25" ht="15">
      <c r="A71" s="106">
        <v>58</v>
      </c>
      <c r="B71" s="122" t="s">
        <v>78</v>
      </c>
      <c r="C71" s="123" t="s">
        <v>38</v>
      </c>
      <c r="D71" s="107" t="s">
        <v>44</v>
      </c>
      <c r="E71" s="182" t="s">
        <v>45</v>
      </c>
      <c r="F71" s="108">
        <v>1045.59</v>
      </c>
      <c r="G71" s="139">
        <v>1100.62</v>
      </c>
      <c r="H71" s="166">
        <v>1250</v>
      </c>
      <c r="I71" s="110">
        <f aca="true" t="shared" si="52" ref="I71:I76">H71*1.05</f>
        <v>1312.5</v>
      </c>
      <c r="J71" s="205">
        <f aca="true" t="shared" si="53" ref="J71:J76">H71*1.05</f>
        <v>1312.5</v>
      </c>
      <c r="K71" s="53">
        <f aca="true" t="shared" si="54" ref="K71:K76">H71*1.05</f>
        <v>1312.5</v>
      </c>
      <c r="L71" s="53">
        <f aca="true" t="shared" si="55" ref="L71:L76">H71*1.07</f>
        <v>1337.5</v>
      </c>
      <c r="M71" s="53">
        <f aca="true" t="shared" si="56" ref="M71:M76">H71*1.09</f>
        <v>1362.5</v>
      </c>
      <c r="N71" s="53">
        <f aca="true" t="shared" si="57" ref="N71:N76">H71*1.11</f>
        <v>1387.5000000000002</v>
      </c>
      <c r="O71" s="53">
        <f aca="true" t="shared" si="58" ref="O71:O76">H71*1.13</f>
        <v>1412.4999999999998</v>
      </c>
      <c r="P71" s="53">
        <f aca="true" t="shared" si="59" ref="P71:P76">H71*1.15</f>
        <v>1437.5</v>
      </c>
      <c r="Q71" s="53">
        <f aca="true" t="shared" si="60" ref="Q71:Q76">H71*1.17</f>
        <v>1462.5</v>
      </c>
      <c r="R71" s="53">
        <f aca="true" t="shared" si="61" ref="R71:R76">H71*1.19</f>
        <v>1487.5</v>
      </c>
      <c r="S71" s="53">
        <f aca="true" t="shared" si="62" ref="S71:S76">H71*1.21</f>
        <v>1512.5</v>
      </c>
      <c r="T71" s="53">
        <f aca="true" t="shared" si="63" ref="T71:T76">H71*1.23</f>
        <v>1537.5</v>
      </c>
      <c r="U71" s="55">
        <f aca="true" t="shared" si="64" ref="U71:U76">H71*1.25</f>
        <v>1562.5</v>
      </c>
      <c r="V71" s="1"/>
      <c r="W71" s="1"/>
      <c r="X71" s="1"/>
      <c r="Y71" s="1"/>
    </row>
    <row r="72" spans="1:25" ht="15">
      <c r="A72" s="13">
        <v>59</v>
      </c>
      <c r="B72" s="14" t="s">
        <v>79</v>
      </c>
      <c r="C72" s="15" t="s">
        <v>38</v>
      </c>
      <c r="D72" s="18" t="s">
        <v>44</v>
      </c>
      <c r="E72" s="177" t="s">
        <v>48</v>
      </c>
      <c r="F72" s="41">
        <v>1113.99</v>
      </c>
      <c r="G72" s="140">
        <v>1172.62</v>
      </c>
      <c r="H72" s="167">
        <v>1325</v>
      </c>
      <c r="I72" s="117">
        <f t="shared" si="52"/>
        <v>1391.25</v>
      </c>
      <c r="J72" s="206">
        <f t="shared" si="53"/>
        <v>1391.25</v>
      </c>
      <c r="K72" s="53">
        <f t="shared" si="54"/>
        <v>1391.25</v>
      </c>
      <c r="L72" s="53">
        <f t="shared" si="55"/>
        <v>1417.75</v>
      </c>
      <c r="M72" s="53">
        <f t="shared" si="56"/>
        <v>1444.25</v>
      </c>
      <c r="N72" s="53">
        <f t="shared" si="57"/>
        <v>1470.7500000000002</v>
      </c>
      <c r="O72" s="53">
        <f t="shared" si="58"/>
        <v>1497.2499999999998</v>
      </c>
      <c r="P72" s="53">
        <f t="shared" si="59"/>
        <v>1523.7499999999998</v>
      </c>
      <c r="Q72" s="53">
        <f t="shared" si="60"/>
        <v>1550.25</v>
      </c>
      <c r="R72" s="53">
        <f t="shared" si="61"/>
        <v>1576.75</v>
      </c>
      <c r="S72" s="53">
        <f t="shared" si="62"/>
        <v>1603.25</v>
      </c>
      <c r="T72" s="53">
        <f t="shared" si="63"/>
        <v>1629.75</v>
      </c>
      <c r="U72" s="55">
        <f t="shared" si="64"/>
        <v>1656.25</v>
      </c>
      <c r="V72" s="1"/>
      <c r="W72" s="1"/>
      <c r="X72" s="1"/>
      <c r="Y72" s="1"/>
    </row>
    <row r="73" spans="1:25" ht="15">
      <c r="A73" s="9">
        <v>60</v>
      </c>
      <c r="B73" s="10" t="s">
        <v>76</v>
      </c>
      <c r="C73" s="11" t="s">
        <v>38</v>
      </c>
      <c r="D73" s="20" t="s">
        <v>44</v>
      </c>
      <c r="E73" s="176" t="s">
        <v>45</v>
      </c>
      <c r="F73" s="40">
        <v>1056.99</v>
      </c>
      <c r="G73" s="141">
        <v>1112.62</v>
      </c>
      <c r="H73" s="167">
        <v>1265</v>
      </c>
      <c r="I73" s="117">
        <f t="shared" si="52"/>
        <v>1328.25</v>
      </c>
      <c r="J73" s="206">
        <f t="shared" si="53"/>
        <v>1328.25</v>
      </c>
      <c r="K73" s="53">
        <f t="shared" si="54"/>
        <v>1328.25</v>
      </c>
      <c r="L73" s="53">
        <f t="shared" si="55"/>
        <v>1353.5500000000002</v>
      </c>
      <c r="M73" s="53">
        <f t="shared" si="56"/>
        <v>1378.8500000000001</v>
      </c>
      <c r="N73" s="53">
        <f t="shared" si="57"/>
        <v>1404.15</v>
      </c>
      <c r="O73" s="53">
        <f t="shared" si="58"/>
        <v>1429.4499999999998</v>
      </c>
      <c r="P73" s="53">
        <f t="shared" si="59"/>
        <v>1454.75</v>
      </c>
      <c r="Q73" s="53">
        <f t="shared" si="60"/>
        <v>1480.05</v>
      </c>
      <c r="R73" s="53">
        <f t="shared" si="61"/>
        <v>1505.35</v>
      </c>
      <c r="S73" s="53">
        <f t="shared" si="62"/>
        <v>1530.6499999999999</v>
      </c>
      <c r="T73" s="53">
        <f t="shared" si="63"/>
        <v>1555.95</v>
      </c>
      <c r="U73" s="55">
        <f t="shared" si="64"/>
        <v>1581.25</v>
      </c>
      <c r="V73" s="1"/>
      <c r="W73" s="1"/>
      <c r="X73" s="1"/>
      <c r="Y73" s="1"/>
    </row>
    <row r="74" spans="1:25" ht="15">
      <c r="A74" s="13">
        <v>61</v>
      </c>
      <c r="B74" s="14" t="s">
        <v>80</v>
      </c>
      <c r="C74" s="15" t="s">
        <v>38</v>
      </c>
      <c r="D74" s="18" t="s">
        <v>44</v>
      </c>
      <c r="E74" s="180">
        <v>140</v>
      </c>
      <c r="F74" s="46">
        <v>1129.19</v>
      </c>
      <c r="G74" s="142">
        <v>1188.62</v>
      </c>
      <c r="H74" s="168">
        <v>1340</v>
      </c>
      <c r="I74" s="117">
        <f t="shared" si="52"/>
        <v>1407</v>
      </c>
      <c r="J74" s="206">
        <f t="shared" si="53"/>
        <v>1407</v>
      </c>
      <c r="K74" s="91">
        <f t="shared" si="54"/>
        <v>1407</v>
      </c>
      <c r="L74" s="91">
        <f t="shared" si="55"/>
        <v>1433.8000000000002</v>
      </c>
      <c r="M74" s="91">
        <f t="shared" si="56"/>
        <v>1460.6000000000001</v>
      </c>
      <c r="N74" s="91">
        <f t="shared" si="57"/>
        <v>1487.4</v>
      </c>
      <c r="O74" s="91">
        <f t="shared" si="58"/>
        <v>1514.1999999999998</v>
      </c>
      <c r="P74" s="91">
        <f t="shared" si="59"/>
        <v>1540.9999999999998</v>
      </c>
      <c r="Q74" s="91">
        <f t="shared" si="60"/>
        <v>1567.8</v>
      </c>
      <c r="R74" s="91">
        <f t="shared" si="61"/>
        <v>1594.6</v>
      </c>
      <c r="S74" s="91">
        <f t="shared" si="62"/>
        <v>1621.3999999999999</v>
      </c>
      <c r="T74" s="91">
        <f t="shared" si="63"/>
        <v>1648.2</v>
      </c>
      <c r="U74" s="92">
        <f t="shared" si="64"/>
        <v>1675</v>
      </c>
      <c r="V74" s="1"/>
      <c r="W74" s="1"/>
      <c r="X74" s="1"/>
      <c r="Y74" s="1"/>
    </row>
    <row r="75" spans="1:25" ht="15">
      <c r="A75" s="9">
        <v>62</v>
      </c>
      <c r="B75" s="104" t="s">
        <v>123</v>
      </c>
      <c r="C75" s="96" t="s">
        <v>102</v>
      </c>
      <c r="D75" s="20" t="s">
        <v>44</v>
      </c>
      <c r="E75" s="158" t="s">
        <v>109</v>
      </c>
      <c r="F75" s="47">
        <v>1061.5</v>
      </c>
      <c r="G75" s="143">
        <v>1091.5</v>
      </c>
      <c r="H75" s="147">
        <v>1250</v>
      </c>
      <c r="I75" s="117">
        <f t="shared" si="52"/>
        <v>1312.5</v>
      </c>
      <c r="J75" s="206">
        <f t="shared" si="53"/>
        <v>1312.5</v>
      </c>
      <c r="K75" s="91">
        <f t="shared" si="54"/>
        <v>1312.5</v>
      </c>
      <c r="L75" s="91">
        <f t="shared" si="55"/>
        <v>1337.5</v>
      </c>
      <c r="M75" s="91">
        <f t="shared" si="56"/>
        <v>1362.5</v>
      </c>
      <c r="N75" s="91">
        <f t="shared" si="57"/>
        <v>1387.5000000000002</v>
      </c>
      <c r="O75" s="91">
        <f t="shared" si="58"/>
        <v>1412.4999999999998</v>
      </c>
      <c r="P75" s="91">
        <f t="shared" si="59"/>
        <v>1437.5</v>
      </c>
      <c r="Q75" s="91">
        <f t="shared" si="60"/>
        <v>1462.5</v>
      </c>
      <c r="R75" s="91">
        <f t="shared" si="61"/>
        <v>1487.5</v>
      </c>
      <c r="S75" s="91">
        <f t="shared" si="62"/>
        <v>1512.5</v>
      </c>
      <c r="T75" s="91">
        <f t="shared" si="63"/>
        <v>1537.5</v>
      </c>
      <c r="U75" s="92">
        <f t="shared" si="64"/>
        <v>1562.5</v>
      </c>
      <c r="V75" s="1"/>
      <c r="W75" s="1"/>
      <c r="X75" s="1"/>
      <c r="Y75" s="1"/>
    </row>
    <row r="76" spans="1:25" ht="15.75" thickBot="1">
      <c r="A76" s="13">
        <v>63</v>
      </c>
      <c r="B76" s="121" t="s">
        <v>122</v>
      </c>
      <c r="C76" s="57" t="s">
        <v>102</v>
      </c>
      <c r="D76" s="18" t="s">
        <v>44</v>
      </c>
      <c r="E76" s="180" t="s">
        <v>108</v>
      </c>
      <c r="F76" s="47">
        <v>1061.5</v>
      </c>
      <c r="G76" s="143">
        <v>1091.5</v>
      </c>
      <c r="H76" s="147">
        <v>1245</v>
      </c>
      <c r="I76" s="120">
        <f t="shared" si="52"/>
        <v>1307.25</v>
      </c>
      <c r="J76" s="206">
        <f t="shared" si="53"/>
        <v>1307.25</v>
      </c>
      <c r="K76" s="125">
        <f t="shared" si="54"/>
        <v>1307.25</v>
      </c>
      <c r="L76" s="125">
        <f t="shared" si="55"/>
        <v>1332.15</v>
      </c>
      <c r="M76" s="125">
        <f t="shared" si="56"/>
        <v>1357.0500000000002</v>
      </c>
      <c r="N76" s="125">
        <f t="shared" si="57"/>
        <v>1381.95</v>
      </c>
      <c r="O76" s="125">
        <f t="shared" si="58"/>
        <v>1406.85</v>
      </c>
      <c r="P76" s="125">
        <f t="shared" si="59"/>
        <v>1431.75</v>
      </c>
      <c r="Q76" s="125">
        <f t="shared" si="60"/>
        <v>1456.6499999999999</v>
      </c>
      <c r="R76" s="125">
        <f t="shared" si="61"/>
        <v>1481.55</v>
      </c>
      <c r="S76" s="125">
        <f t="shared" si="62"/>
        <v>1506.45</v>
      </c>
      <c r="T76" s="125">
        <f t="shared" si="63"/>
        <v>1531.35</v>
      </c>
      <c r="U76" s="126">
        <f t="shared" si="64"/>
        <v>1556.25</v>
      </c>
      <c r="V76" s="1"/>
      <c r="W76" s="1"/>
      <c r="X76" s="1"/>
      <c r="Y76" s="1"/>
    </row>
    <row r="77" spans="1:25" ht="16.5" hidden="1" thickBot="1">
      <c r="A77" s="301" t="s">
        <v>124</v>
      </c>
      <c r="B77" s="302"/>
      <c r="C77" s="302"/>
      <c r="D77" s="302"/>
      <c r="E77" s="303"/>
      <c r="F77" s="58"/>
      <c r="G77" s="58"/>
      <c r="H77" s="130"/>
      <c r="I77" s="173"/>
      <c r="J77" s="214">
        <v>20</v>
      </c>
      <c r="K77" s="77">
        <v>30</v>
      </c>
      <c r="L77" s="77">
        <v>30</v>
      </c>
      <c r="M77" s="77">
        <v>30</v>
      </c>
      <c r="N77" s="77">
        <v>35</v>
      </c>
      <c r="O77" s="77">
        <v>35</v>
      </c>
      <c r="P77" s="77">
        <v>35</v>
      </c>
      <c r="Q77" s="77">
        <v>35</v>
      </c>
      <c r="R77" s="77">
        <v>35</v>
      </c>
      <c r="S77" s="77">
        <v>35</v>
      </c>
      <c r="T77" s="77">
        <v>35</v>
      </c>
      <c r="U77" s="78">
        <v>35</v>
      </c>
      <c r="V77" s="1"/>
      <c r="W77" s="1"/>
      <c r="X77" s="1"/>
      <c r="Y77" s="1"/>
    </row>
    <row r="78" spans="1:25" ht="15" hidden="1">
      <c r="A78" s="5">
        <v>58</v>
      </c>
      <c r="B78" s="129" t="s">
        <v>125</v>
      </c>
      <c r="C78" s="97" t="s">
        <v>124</v>
      </c>
      <c r="D78" s="17" t="s">
        <v>44</v>
      </c>
      <c r="E78" s="178"/>
      <c r="F78" s="44"/>
      <c r="G78" s="44">
        <v>350</v>
      </c>
      <c r="H78" s="109">
        <v>360</v>
      </c>
      <c r="I78" s="70"/>
      <c r="J78" s="205">
        <f>H78*1.2</f>
        <v>432</v>
      </c>
      <c r="K78" s="53">
        <f>H78*1.25</f>
        <v>450</v>
      </c>
      <c r="L78" s="53">
        <f>H78*1.25</f>
        <v>450</v>
      </c>
      <c r="M78" s="53">
        <f>H78*1.25</f>
        <v>450</v>
      </c>
      <c r="N78" s="53">
        <f>H78*1.3</f>
        <v>468</v>
      </c>
      <c r="O78" s="53">
        <f>H78*1.3</f>
        <v>468</v>
      </c>
      <c r="P78" s="53">
        <f>H78*1.3</f>
        <v>468</v>
      </c>
      <c r="Q78" s="53">
        <f>H78*1.3</f>
        <v>468</v>
      </c>
      <c r="R78" s="53">
        <f>H78*1.3</f>
        <v>468</v>
      </c>
      <c r="S78" s="53">
        <f>H78*1.3</f>
        <v>468</v>
      </c>
      <c r="T78" s="53">
        <f>H78*1.3</f>
        <v>468</v>
      </c>
      <c r="U78" s="55">
        <f>H78*1.3</f>
        <v>468</v>
      </c>
      <c r="V78" s="1"/>
      <c r="W78" s="1"/>
      <c r="X78" s="1"/>
      <c r="Y78" s="1"/>
    </row>
    <row r="79" spans="1:25" ht="15.75" hidden="1" thickBot="1">
      <c r="A79" s="13">
        <v>59</v>
      </c>
      <c r="B79" s="129" t="s">
        <v>126</v>
      </c>
      <c r="C79" s="57" t="s">
        <v>124</v>
      </c>
      <c r="D79" s="18" t="s">
        <v>44</v>
      </c>
      <c r="E79" s="180"/>
      <c r="F79" s="45"/>
      <c r="G79" s="45">
        <v>350</v>
      </c>
      <c r="H79" s="116">
        <v>360</v>
      </c>
      <c r="I79" s="120"/>
      <c r="J79" s="205">
        <f>H79*1.2</f>
        <v>432</v>
      </c>
      <c r="K79" s="53">
        <f>H79*1.25</f>
        <v>450</v>
      </c>
      <c r="L79" s="53">
        <f>H79*1.25</f>
        <v>450</v>
      </c>
      <c r="M79" s="53">
        <f>H79*1.25</f>
        <v>450</v>
      </c>
      <c r="N79" s="53">
        <f>H79*1.3</f>
        <v>468</v>
      </c>
      <c r="O79" s="53">
        <f>H79*1.3</f>
        <v>468</v>
      </c>
      <c r="P79" s="53">
        <f>H79*1.3</f>
        <v>468</v>
      </c>
      <c r="Q79" s="53">
        <f>H79*1.3</f>
        <v>468</v>
      </c>
      <c r="R79" s="53">
        <f>H79*1.3</f>
        <v>468</v>
      </c>
      <c r="S79" s="53">
        <f>H79*1.3</f>
        <v>468</v>
      </c>
      <c r="T79" s="53">
        <f>H79*1.3</f>
        <v>468</v>
      </c>
      <c r="U79" s="55">
        <f>H79*1.3</f>
        <v>468</v>
      </c>
      <c r="V79" s="1"/>
      <c r="W79" s="1"/>
      <c r="X79" s="1"/>
      <c r="Y79" s="1"/>
    </row>
    <row r="80" spans="1:25" ht="16.5" thickBot="1">
      <c r="A80" s="301" t="s">
        <v>57</v>
      </c>
      <c r="B80" s="302"/>
      <c r="C80" s="302"/>
      <c r="D80" s="302"/>
      <c r="E80" s="303"/>
      <c r="F80" s="58"/>
      <c r="G80" s="83"/>
      <c r="H80" s="75">
        <v>27</v>
      </c>
      <c r="I80" s="152">
        <v>5</v>
      </c>
      <c r="J80" s="93">
        <v>5</v>
      </c>
      <c r="K80" s="77">
        <v>7</v>
      </c>
      <c r="L80" s="77">
        <v>9</v>
      </c>
      <c r="M80" s="77">
        <v>11</v>
      </c>
      <c r="N80" s="77">
        <v>13</v>
      </c>
      <c r="O80" s="77">
        <v>15</v>
      </c>
      <c r="P80" s="77">
        <v>17</v>
      </c>
      <c r="Q80" s="77">
        <v>19</v>
      </c>
      <c r="R80" s="77">
        <v>21</v>
      </c>
      <c r="S80" s="77">
        <v>23</v>
      </c>
      <c r="T80" s="77">
        <v>25</v>
      </c>
      <c r="U80" s="78">
        <v>27</v>
      </c>
      <c r="V80" s="1"/>
      <c r="W80" s="1"/>
      <c r="X80" s="1"/>
      <c r="Y80" s="1"/>
    </row>
    <row r="81" spans="1:25" ht="15">
      <c r="A81" s="5">
        <v>64</v>
      </c>
      <c r="B81" s="6" t="s">
        <v>34</v>
      </c>
      <c r="C81" s="7" t="s">
        <v>41</v>
      </c>
      <c r="D81" s="153">
        <v>40</v>
      </c>
      <c r="E81" s="178">
        <v>15</v>
      </c>
      <c r="F81" s="44">
        <v>3067</v>
      </c>
      <c r="G81" s="81">
        <v>3220</v>
      </c>
      <c r="H81" s="199">
        <f aca="true" t="shared" si="65" ref="H81:H91">G81*1.27</f>
        <v>4089.4</v>
      </c>
      <c r="I81" s="174">
        <f>H81*1.05</f>
        <v>4293.87</v>
      </c>
      <c r="J81" s="204">
        <f aca="true" t="shared" si="66" ref="J81:J91">H81*1.05</f>
        <v>4293.87</v>
      </c>
      <c r="K81" s="111">
        <f aca="true" t="shared" si="67" ref="K81:K91">H81*1.07</f>
        <v>4375.658</v>
      </c>
      <c r="L81" s="111">
        <f aca="true" t="shared" si="68" ref="L81:L91">H81*1.09</f>
        <v>4457.446000000001</v>
      </c>
      <c r="M81" s="111">
        <f aca="true" t="shared" si="69" ref="M81:M91">H81*1.11</f>
        <v>4539.234</v>
      </c>
      <c r="N81" s="111">
        <f aca="true" t="shared" si="70" ref="N81:N91">H81*1.13</f>
        <v>4621.022</v>
      </c>
      <c r="O81" s="111">
        <f aca="true" t="shared" si="71" ref="O81:O91">H81*1.15</f>
        <v>4702.8099999999995</v>
      </c>
      <c r="P81" s="111">
        <f aca="true" t="shared" si="72" ref="P81:P91">H81*1.17</f>
        <v>4784.598</v>
      </c>
      <c r="Q81" s="111">
        <f aca="true" t="shared" si="73" ref="Q81:Q91">H81*1.19</f>
        <v>4866.3859999999995</v>
      </c>
      <c r="R81" s="111">
        <f aca="true" t="shared" si="74" ref="R81:R91">H81*1.21</f>
        <v>4948.174</v>
      </c>
      <c r="S81" s="111">
        <f aca="true" t="shared" si="75" ref="S81:S91">H81*1.23</f>
        <v>5029.962</v>
      </c>
      <c r="T81" s="111">
        <f aca="true" t="shared" si="76" ref="T81:T91">H81*1.25</f>
        <v>5111.75</v>
      </c>
      <c r="U81" s="112">
        <f aca="true" t="shared" si="77" ref="U81:U91">H81*1.27</f>
        <v>5193.5380000000005</v>
      </c>
      <c r="V81" s="1"/>
      <c r="W81" s="1"/>
      <c r="X81" s="1"/>
      <c r="Y81" s="1"/>
    </row>
    <row r="82" spans="1:25" ht="15">
      <c r="A82" s="9">
        <v>65</v>
      </c>
      <c r="B82" s="6" t="s">
        <v>33</v>
      </c>
      <c r="C82" s="7" t="s">
        <v>41</v>
      </c>
      <c r="D82" s="153">
        <v>40</v>
      </c>
      <c r="E82" s="178">
        <v>13</v>
      </c>
      <c r="F82" s="44">
        <v>3667</v>
      </c>
      <c r="G82" s="81">
        <v>3850</v>
      </c>
      <c r="H82" s="200">
        <f t="shared" si="65"/>
        <v>4889.5</v>
      </c>
      <c r="I82" s="71">
        <f aca="true" t="shared" si="78" ref="I82:I91">H82*1.05</f>
        <v>5133.975</v>
      </c>
      <c r="J82" s="205">
        <f t="shared" si="66"/>
        <v>5133.975</v>
      </c>
      <c r="K82" s="53">
        <f t="shared" si="67"/>
        <v>5231.765</v>
      </c>
      <c r="L82" s="53">
        <f t="shared" si="68"/>
        <v>5329.555</v>
      </c>
      <c r="M82" s="53">
        <f t="shared" si="69"/>
        <v>5427.345</v>
      </c>
      <c r="N82" s="53">
        <f t="shared" si="70"/>
        <v>5525.134999999999</v>
      </c>
      <c r="O82" s="53">
        <f t="shared" si="71"/>
        <v>5622.924999999999</v>
      </c>
      <c r="P82" s="53">
        <f t="shared" si="72"/>
        <v>5720.714999999999</v>
      </c>
      <c r="Q82" s="53">
        <f t="shared" si="73"/>
        <v>5818.505</v>
      </c>
      <c r="R82" s="53">
        <f t="shared" si="74"/>
        <v>5916.295</v>
      </c>
      <c r="S82" s="53">
        <f t="shared" si="75"/>
        <v>6014.085</v>
      </c>
      <c r="T82" s="53">
        <f t="shared" si="76"/>
        <v>6111.875</v>
      </c>
      <c r="U82" s="55">
        <f t="shared" si="77"/>
        <v>6209.665</v>
      </c>
      <c r="V82" s="1"/>
      <c r="W82" s="1"/>
      <c r="X82" s="1"/>
      <c r="Y82" s="1"/>
    </row>
    <row r="83" spans="1:25" ht="15">
      <c r="A83" s="9">
        <v>66</v>
      </c>
      <c r="B83" s="10" t="s">
        <v>101</v>
      </c>
      <c r="C83" s="11" t="s">
        <v>41</v>
      </c>
      <c r="D83" s="154">
        <v>40</v>
      </c>
      <c r="E83" s="158">
        <v>11</v>
      </c>
      <c r="F83" s="47">
        <v>4702.5</v>
      </c>
      <c r="G83" s="84">
        <v>4950</v>
      </c>
      <c r="H83" s="200">
        <f t="shared" si="65"/>
        <v>6286.5</v>
      </c>
      <c r="I83" s="71">
        <f t="shared" si="78"/>
        <v>6600.825000000001</v>
      </c>
      <c r="J83" s="205">
        <f t="shared" si="66"/>
        <v>6600.825000000001</v>
      </c>
      <c r="K83" s="53">
        <f t="shared" si="67"/>
        <v>6726.555</v>
      </c>
      <c r="L83" s="53">
        <f t="shared" si="68"/>
        <v>6852.285000000001</v>
      </c>
      <c r="M83" s="53">
        <f t="shared" si="69"/>
        <v>6978.015</v>
      </c>
      <c r="N83" s="53">
        <f t="shared" si="70"/>
        <v>7103.744999999999</v>
      </c>
      <c r="O83" s="53">
        <f t="shared" si="71"/>
        <v>7229.474999999999</v>
      </c>
      <c r="P83" s="53">
        <f t="shared" si="72"/>
        <v>7355.205</v>
      </c>
      <c r="Q83" s="53">
        <f t="shared" si="73"/>
        <v>7480.9349999999995</v>
      </c>
      <c r="R83" s="53">
        <f t="shared" si="74"/>
        <v>7606.665</v>
      </c>
      <c r="S83" s="53">
        <f t="shared" si="75"/>
        <v>7732.3949999999995</v>
      </c>
      <c r="T83" s="53">
        <f t="shared" si="76"/>
        <v>7858.125</v>
      </c>
      <c r="U83" s="55">
        <f t="shared" si="77"/>
        <v>7983.8550000000005</v>
      </c>
      <c r="V83" s="1"/>
      <c r="W83" s="1"/>
      <c r="X83" s="1"/>
      <c r="Y83" s="1"/>
    </row>
    <row r="84" spans="1:25" ht="15">
      <c r="A84" s="9">
        <v>67</v>
      </c>
      <c r="B84" s="10" t="s">
        <v>37</v>
      </c>
      <c r="C84" s="11" t="s">
        <v>41</v>
      </c>
      <c r="D84" s="154">
        <v>21</v>
      </c>
      <c r="E84" s="158">
        <v>120</v>
      </c>
      <c r="F84" s="47">
        <v>2300</v>
      </c>
      <c r="G84" s="84">
        <v>2300</v>
      </c>
      <c r="H84" s="200">
        <f t="shared" si="65"/>
        <v>2921</v>
      </c>
      <c r="I84" s="71">
        <f t="shared" si="78"/>
        <v>3067.05</v>
      </c>
      <c r="J84" s="205">
        <f t="shared" si="66"/>
        <v>3067.05</v>
      </c>
      <c r="K84" s="53">
        <f t="shared" si="67"/>
        <v>3125.4700000000003</v>
      </c>
      <c r="L84" s="53">
        <f t="shared" si="68"/>
        <v>3183.8900000000003</v>
      </c>
      <c r="M84" s="53">
        <f t="shared" si="69"/>
        <v>3242.3100000000004</v>
      </c>
      <c r="N84" s="53">
        <f t="shared" si="70"/>
        <v>3300.7299999999996</v>
      </c>
      <c r="O84" s="53">
        <f t="shared" si="71"/>
        <v>3359.1499999999996</v>
      </c>
      <c r="P84" s="53">
        <f t="shared" si="72"/>
        <v>3417.5699999999997</v>
      </c>
      <c r="Q84" s="53">
        <f t="shared" si="73"/>
        <v>3475.99</v>
      </c>
      <c r="R84" s="53">
        <f t="shared" si="74"/>
        <v>3534.41</v>
      </c>
      <c r="S84" s="53">
        <f t="shared" si="75"/>
        <v>3592.83</v>
      </c>
      <c r="T84" s="53">
        <f t="shared" si="76"/>
        <v>3651.25</v>
      </c>
      <c r="U84" s="55">
        <f t="shared" si="77"/>
        <v>3709.67</v>
      </c>
      <c r="V84" s="1"/>
      <c r="W84" s="1"/>
      <c r="X84" s="1"/>
      <c r="Y84" s="1"/>
    </row>
    <row r="85" spans="1:25" ht="15">
      <c r="A85" s="9">
        <v>68</v>
      </c>
      <c r="B85" s="10" t="s">
        <v>84</v>
      </c>
      <c r="C85" s="11" t="s">
        <v>41</v>
      </c>
      <c r="D85" s="154">
        <v>21</v>
      </c>
      <c r="E85" s="158">
        <v>120</v>
      </c>
      <c r="F85" s="47">
        <v>2181</v>
      </c>
      <c r="G85" s="84">
        <v>2290</v>
      </c>
      <c r="H85" s="200">
        <f t="shared" si="65"/>
        <v>2908.3</v>
      </c>
      <c r="I85" s="71">
        <f t="shared" si="78"/>
        <v>3053.715</v>
      </c>
      <c r="J85" s="205">
        <f t="shared" si="66"/>
        <v>3053.715</v>
      </c>
      <c r="K85" s="53">
        <f t="shared" si="67"/>
        <v>3111.8810000000003</v>
      </c>
      <c r="L85" s="53">
        <f t="shared" si="68"/>
        <v>3170.0470000000005</v>
      </c>
      <c r="M85" s="53">
        <f t="shared" si="69"/>
        <v>3228.2130000000006</v>
      </c>
      <c r="N85" s="53">
        <f t="shared" si="70"/>
        <v>3286.379</v>
      </c>
      <c r="O85" s="53">
        <f t="shared" si="71"/>
        <v>3344.545</v>
      </c>
      <c r="P85" s="53">
        <f t="shared" si="72"/>
        <v>3402.711</v>
      </c>
      <c r="Q85" s="53">
        <f t="shared" si="73"/>
        <v>3460.877</v>
      </c>
      <c r="R85" s="53">
        <f t="shared" si="74"/>
        <v>3519.043</v>
      </c>
      <c r="S85" s="53">
        <f t="shared" si="75"/>
        <v>3577.2090000000003</v>
      </c>
      <c r="T85" s="53">
        <f t="shared" si="76"/>
        <v>3635.375</v>
      </c>
      <c r="U85" s="55">
        <f t="shared" si="77"/>
        <v>3693.541</v>
      </c>
      <c r="V85" s="1"/>
      <c r="W85" s="1"/>
      <c r="X85" s="1"/>
      <c r="Y85" s="1"/>
    </row>
    <row r="86" spans="1:25" ht="15">
      <c r="A86" s="13">
        <v>69</v>
      </c>
      <c r="B86" s="10" t="s">
        <v>35</v>
      </c>
      <c r="C86" s="11" t="s">
        <v>41</v>
      </c>
      <c r="D86" s="154">
        <v>21</v>
      </c>
      <c r="E86" s="158">
        <v>120</v>
      </c>
      <c r="F86" s="47">
        <v>2190</v>
      </c>
      <c r="G86" s="84">
        <v>2300</v>
      </c>
      <c r="H86" s="200">
        <f t="shared" si="65"/>
        <v>2921</v>
      </c>
      <c r="I86" s="71">
        <f t="shared" si="78"/>
        <v>3067.05</v>
      </c>
      <c r="J86" s="205">
        <f t="shared" si="66"/>
        <v>3067.05</v>
      </c>
      <c r="K86" s="53">
        <f t="shared" si="67"/>
        <v>3125.4700000000003</v>
      </c>
      <c r="L86" s="53">
        <f t="shared" si="68"/>
        <v>3183.8900000000003</v>
      </c>
      <c r="M86" s="53">
        <f t="shared" si="69"/>
        <v>3242.3100000000004</v>
      </c>
      <c r="N86" s="53">
        <f t="shared" si="70"/>
        <v>3300.7299999999996</v>
      </c>
      <c r="O86" s="53">
        <f t="shared" si="71"/>
        <v>3359.1499999999996</v>
      </c>
      <c r="P86" s="53">
        <f t="shared" si="72"/>
        <v>3417.5699999999997</v>
      </c>
      <c r="Q86" s="53">
        <f t="shared" si="73"/>
        <v>3475.99</v>
      </c>
      <c r="R86" s="53">
        <f t="shared" si="74"/>
        <v>3534.41</v>
      </c>
      <c r="S86" s="53">
        <f t="shared" si="75"/>
        <v>3592.83</v>
      </c>
      <c r="T86" s="53">
        <f t="shared" si="76"/>
        <v>3651.25</v>
      </c>
      <c r="U86" s="55">
        <f t="shared" si="77"/>
        <v>3709.67</v>
      </c>
      <c r="V86" s="1"/>
      <c r="W86" s="1"/>
      <c r="X86" s="1"/>
      <c r="Y86" s="1"/>
    </row>
    <row r="87" spans="1:25" ht="15">
      <c r="A87" s="9">
        <v>70</v>
      </c>
      <c r="B87" s="14" t="s">
        <v>36</v>
      </c>
      <c r="C87" s="15" t="s">
        <v>41</v>
      </c>
      <c r="D87" s="113">
        <v>21</v>
      </c>
      <c r="E87" s="180">
        <v>120</v>
      </c>
      <c r="F87" s="46">
        <v>2290</v>
      </c>
      <c r="G87" s="82">
        <v>2290</v>
      </c>
      <c r="H87" s="200">
        <f t="shared" si="65"/>
        <v>2908.3</v>
      </c>
      <c r="I87" s="71">
        <f t="shared" si="78"/>
        <v>3053.715</v>
      </c>
      <c r="J87" s="205">
        <f t="shared" si="66"/>
        <v>3053.715</v>
      </c>
      <c r="K87" s="53">
        <f t="shared" si="67"/>
        <v>3111.8810000000003</v>
      </c>
      <c r="L87" s="53">
        <f t="shared" si="68"/>
        <v>3170.0470000000005</v>
      </c>
      <c r="M87" s="53">
        <f t="shared" si="69"/>
        <v>3228.2130000000006</v>
      </c>
      <c r="N87" s="53">
        <f t="shared" si="70"/>
        <v>3286.379</v>
      </c>
      <c r="O87" s="53">
        <f t="shared" si="71"/>
        <v>3344.545</v>
      </c>
      <c r="P87" s="53">
        <f t="shared" si="72"/>
        <v>3402.711</v>
      </c>
      <c r="Q87" s="53">
        <f t="shared" si="73"/>
        <v>3460.877</v>
      </c>
      <c r="R87" s="53">
        <f t="shared" si="74"/>
        <v>3519.043</v>
      </c>
      <c r="S87" s="53">
        <f t="shared" si="75"/>
        <v>3577.2090000000003</v>
      </c>
      <c r="T87" s="53">
        <f t="shared" si="76"/>
        <v>3635.375</v>
      </c>
      <c r="U87" s="55">
        <f t="shared" si="77"/>
        <v>3693.541</v>
      </c>
      <c r="V87" s="1"/>
      <c r="W87" s="1"/>
      <c r="X87" s="1"/>
      <c r="Y87" s="1"/>
    </row>
    <row r="88" spans="1:25" ht="15">
      <c r="A88" s="96">
        <v>71</v>
      </c>
      <c r="B88" s="14" t="s">
        <v>137</v>
      </c>
      <c r="C88" s="15" t="s">
        <v>41</v>
      </c>
      <c r="D88" s="113">
        <v>21</v>
      </c>
      <c r="E88" s="180">
        <v>120</v>
      </c>
      <c r="F88" s="46">
        <v>2181</v>
      </c>
      <c r="G88" s="82">
        <v>2290</v>
      </c>
      <c r="H88" s="201">
        <f t="shared" si="65"/>
        <v>2908.3</v>
      </c>
      <c r="I88" s="203">
        <f t="shared" si="78"/>
        <v>3053.715</v>
      </c>
      <c r="J88" s="206">
        <f t="shared" si="66"/>
        <v>3053.715</v>
      </c>
      <c r="K88" s="91">
        <f t="shared" si="67"/>
        <v>3111.8810000000003</v>
      </c>
      <c r="L88" s="91">
        <f t="shared" si="68"/>
        <v>3170.0470000000005</v>
      </c>
      <c r="M88" s="91">
        <f t="shared" si="69"/>
        <v>3228.2130000000006</v>
      </c>
      <c r="N88" s="91">
        <f t="shared" si="70"/>
        <v>3286.379</v>
      </c>
      <c r="O88" s="91">
        <f t="shared" si="71"/>
        <v>3344.545</v>
      </c>
      <c r="P88" s="91">
        <f t="shared" si="72"/>
        <v>3402.711</v>
      </c>
      <c r="Q88" s="91">
        <f t="shared" si="73"/>
        <v>3460.877</v>
      </c>
      <c r="R88" s="91">
        <f t="shared" si="74"/>
        <v>3519.043</v>
      </c>
      <c r="S88" s="91">
        <f t="shared" si="75"/>
        <v>3577.2090000000003</v>
      </c>
      <c r="T88" s="91">
        <f t="shared" si="76"/>
        <v>3635.375</v>
      </c>
      <c r="U88" s="92">
        <f t="shared" si="77"/>
        <v>3693.541</v>
      </c>
      <c r="V88" s="1"/>
      <c r="W88" s="1"/>
      <c r="X88" s="1"/>
      <c r="Y88" s="1"/>
    </row>
    <row r="89" spans="1:25" ht="15">
      <c r="A89" s="96">
        <v>72</v>
      </c>
      <c r="B89" s="14" t="s">
        <v>138</v>
      </c>
      <c r="C89" s="15" t="s">
        <v>41</v>
      </c>
      <c r="D89" s="113">
        <v>21</v>
      </c>
      <c r="E89" s="180">
        <v>120</v>
      </c>
      <c r="F89" s="46">
        <v>2114</v>
      </c>
      <c r="G89" s="82">
        <v>2290</v>
      </c>
      <c r="H89" s="201">
        <f t="shared" si="65"/>
        <v>2908.3</v>
      </c>
      <c r="I89" s="203">
        <f t="shared" si="78"/>
        <v>3053.715</v>
      </c>
      <c r="J89" s="206">
        <f t="shared" si="66"/>
        <v>3053.715</v>
      </c>
      <c r="K89" s="91">
        <f t="shared" si="67"/>
        <v>3111.8810000000003</v>
      </c>
      <c r="L89" s="91">
        <f t="shared" si="68"/>
        <v>3170.0470000000005</v>
      </c>
      <c r="M89" s="91">
        <f t="shared" si="69"/>
        <v>3228.2130000000006</v>
      </c>
      <c r="N89" s="91">
        <f t="shared" si="70"/>
        <v>3286.379</v>
      </c>
      <c r="O89" s="91">
        <f t="shared" si="71"/>
        <v>3344.545</v>
      </c>
      <c r="P89" s="91">
        <f t="shared" si="72"/>
        <v>3402.711</v>
      </c>
      <c r="Q89" s="91">
        <f t="shared" si="73"/>
        <v>3460.877</v>
      </c>
      <c r="R89" s="91">
        <f t="shared" si="74"/>
        <v>3519.043</v>
      </c>
      <c r="S89" s="91">
        <f t="shared" si="75"/>
        <v>3577.2090000000003</v>
      </c>
      <c r="T89" s="91">
        <f t="shared" si="76"/>
        <v>3635.375</v>
      </c>
      <c r="U89" s="92">
        <f t="shared" si="77"/>
        <v>3693.541</v>
      </c>
      <c r="V89" s="1"/>
      <c r="W89" s="1"/>
      <c r="X89" s="1"/>
      <c r="Y89" s="1"/>
    </row>
    <row r="90" spans="1:25" ht="15">
      <c r="A90" s="96">
        <v>73</v>
      </c>
      <c r="B90" s="14" t="s">
        <v>139</v>
      </c>
      <c r="C90" s="15" t="s">
        <v>41</v>
      </c>
      <c r="D90" s="113">
        <v>21</v>
      </c>
      <c r="E90" s="180">
        <v>120</v>
      </c>
      <c r="F90" s="46">
        <v>2181</v>
      </c>
      <c r="G90" s="82">
        <v>2290</v>
      </c>
      <c r="H90" s="201">
        <f t="shared" si="65"/>
        <v>2908.3</v>
      </c>
      <c r="I90" s="203">
        <f t="shared" si="78"/>
        <v>3053.715</v>
      </c>
      <c r="J90" s="206">
        <f t="shared" si="66"/>
        <v>3053.715</v>
      </c>
      <c r="K90" s="91">
        <f t="shared" si="67"/>
        <v>3111.8810000000003</v>
      </c>
      <c r="L90" s="91">
        <f t="shared" si="68"/>
        <v>3170.0470000000005</v>
      </c>
      <c r="M90" s="91">
        <f t="shared" si="69"/>
        <v>3228.2130000000006</v>
      </c>
      <c r="N90" s="91">
        <f t="shared" si="70"/>
        <v>3286.379</v>
      </c>
      <c r="O90" s="91">
        <f t="shared" si="71"/>
        <v>3344.545</v>
      </c>
      <c r="P90" s="91">
        <f t="shared" si="72"/>
        <v>3402.711</v>
      </c>
      <c r="Q90" s="91">
        <f t="shared" si="73"/>
        <v>3460.877</v>
      </c>
      <c r="R90" s="91">
        <f t="shared" si="74"/>
        <v>3519.043</v>
      </c>
      <c r="S90" s="91">
        <f t="shared" si="75"/>
        <v>3577.2090000000003</v>
      </c>
      <c r="T90" s="91">
        <f t="shared" si="76"/>
        <v>3635.375</v>
      </c>
      <c r="U90" s="92">
        <f t="shared" si="77"/>
        <v>3693.541</v>
      </c>
      <c r="V90" s="1"/>
      <c r="W90" s="1"/>
      <c r="X90" s="1"/>
      <c r="Y90" s="1"/>
    </row>
    <row r="91" spans="1:22" s="27" customFormat="1" ht="15.75" thickBot="1">
      <c r="A91" s="95">
        <v>74</v>
      </c>
      <c r="B91" s="24" t="s">
        <v>83</v>
      </c>
      <c r="C91" s="25" t="s">
        <v>41</v>
      </c>
      <c r="D91" s="155">
        <v>21</v>
      </c>
      <c r="E91" s="159">
        <v>120</v>
      </c>
      <c r="F91" s="45">
        <v>2109</v>
      </c>
      <c r="G91" s="85">
        <v>2220</v>
      </c>
      <c r="H91" s="202">
        <f t="shared" si="65"/>
        <v>2819.4</v>
      </c>
      <c r="I91" s="72">
        <f t="shared" si="78"/>
        <v>2960.3700000000003</v>
      </c>
      <c r="J91" s="207">
        <f t="shared" si="66"/>
        <v>2960.3700000000003</v>
      </c>
      <c r="K91" s="65">
        <f t="shared" si="67"/>
        <v>3016.7580000000003</v>
      </c>
      <c r="L91" s="65">
        <f t="shared" si="68"/>
        <v>3073.146</v>
      </c>
      <c r="M91" s="65">
        <f t="shared" si="69"/>
        <v>3129.5340000000006</v>
      </c>
      <c r="N91" s="65">
        <f t="shared" si="70"/>
        <v>3185.922</v>
      </c>
      <c r="O91" s="65">
        <f t="shared" si="71"/>
        <v>3242.31</v>
      </c>
      <c r="P91" s="65">
        <f t="shared" si="72"/>
        <v>3298.698</v>
      </c>
      <c r="Q91" s="65">
        <f t="shared" si="73"/>
        <v>3355.086</v>
      </c>
      <c r="R91" s="65">
        <f t="shared" si="74"/>
        <v>3411.474</v>
      </c>
      <c r="S91" s="65">
        <f t="shared" si="75"/>
        <v>3467.862</v>
      </c>
      <c r="T91" s="65">
        <f t="shared" si="76"/>
        <v>3524.25</v>
      </c>
      <c r="U91" s="66">
        <f t="shared" si="77"/>
        <v>3580.6380000000004</v>
      </c>
      <c r="V91" s="105"/>
    </row>
    <row r="92" spans="1:21" s="27" customFormat="1" ht="15">
      <c r="A92" s="304" t="s">
        <v>61</v>
      </c>
      <c r="B92" s="304"/>
      <c r="C92" s="304"/>
      <c r="D92" s="304"/>
      <c r="E92" s="304"/>
      <c r="F92" s="304"/>
      <c r="G92" s="304"/>
      <c r="H92" s="304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27" customFormat="1" ht="15">
      <c r="A93" s="315" t="s">
        <v>58</v>
      </c>
      <c r="B93" s="315"/>
      <c r="C93" s="315"/>
      <c r="D93" s="315"/>
      <c r="E93" s="315"/>
      <c r="F93" s="315"/>
      <c r="G93" s="315"/>
      <c r="H93" s="315"/>
      <c r="I93" s="100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1:21" s="27" customFormat="1" ht="15">
      <c r="A94" s="98"/>
      <c r="B94" s="99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</sheetData>
  <sheetProtection password="CC79" sheet="1"/>
  <mergeCells count="37">
    <mergeCell ref="R6:R7"/>
    <mergeCell ref="M6:M7"/>
    <mergeCell ref="U6:U7"/>
    <mergeCell ref="N6:N7"/>
    <mergeCell ref="O6:O7"/>
    <mergeCell ref="P6:P7"/>
    <mergeCell ref="S6:S7"/>
    <mergeCell ref="J6:J7"/>
    <mergeCell ref="K6:K7"/>
    <mergeCell ref="L6:L7"/>
    <mergeCell ref="I6:I7"/>
    <mergeCell ref="A15:E15"/>
    <mergeCell ref="F6:F7"/>
    <mergeCell ref="A8:E8"/>
    <mergeCell ref="A93:H93"/>
    <mergeCell ref="A1:H1"/>
    <mergeCell ref="A2:H2"/>
    <mergeCell ref="A3:H3"/>
    <mergeCell ref="A4:H4"/>
    <mergeCell ref="A5:H5"/>
    <mergeCell ref="A28:E28"/>
    <mergeCell ref="A54:E54"/>
    <mergeCell ref="A80:E80"/>
    <mergeCell ref="A77:E77"/>
    <mergeCell ref="T6:T7"/>
    <mergeCell ref="A24:E24"/>
    <mergeCell ref="A92:H92"/>
    <mergeCell ref="D6:E6"/>
    <mergeCell ref="A6:A7"/>
    <mergeCell ref="B6:B7"/>
    <mergeCell ref="C6:C7"/>
    <mergeCell ref="A70:E70"/>
    <mergeCell ref="Q6:Q7"/>
  </mergeCells>
  <hyperlinks>
    <hyperlink ref="A2" r:id="rId1" display="http://www.vinodeloff.com/"/>
  </hyperlink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46" r:id="rId3"/>
  <ignoredErrors>
    <ignoredError sqref="D14 E27 D22:D23" twoDigitTextYear="1"/>
    <ignoredError sqref="A80:E80 D78:D79 D66:D69 D71:D76" numberStoredAsText="1"/>
    <ignoredError sqref="J22 J51:J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22">
      <selection activeCell="U29" sqref="U29"/>
    </sheetView>
  </sheetViews>
  <sheetFormatPr defaultColWidth="9.140625" defaultRowHeight="15"/>
  <cols>
    <col min="1" max="1" width="4.57421875" style="0" customWidth="1"/>
  </cols>
  <sheetData>
    <row r="1" spans="1:19" ht="28.5" customHeight="1">
      <c r="A1" s="28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28"/>
      <c r="R1" s="28"/>
      <c r="S1" s="28"/>
    </row>
    <row r="2" ht="54" customHeight="1"/>
    <row r="3" ht="31.5" customHeight="1"/>
    <row r="13" ht="15.75">
      <c r="A13" s="27"/>
    </row>
    <row r="18" spans="2:18" s="34" customFormat="1" ht="18">
      <c r="B18" s="327" t="s">
        <v>62</v>
      </c>
      <c r="C18" s="327"/>
      <c r="D18" s="327"/>
      <c r="F18" s="327" t="s">
        <v>63</v>
      </c>
      <c r="G18" s="327"/>
      <c r="H18" s="327"/>
      <c r="J18" s="327" t="s">
        <v>64</v>
      </c>
      <c r="K18" s="327"/>
      <c r="L18" s="327"/>
      <c r="O18" s="327" t="s">
        <v>65</v>
      </c>
      <c r="P18" s="327"/>
      <c r="Q18" s="327"/>
      <c r="R18" s="327"/>
    </row>
    <row r="21" ht="75.75" customHeight="1"/>
    <row r="40" ht="80.25" customHeight="1"/>
    <row r="41" spans="1:19" s="29" customFormat="1" ht="83.25" customHeight="1">
      <c r="A41" s="328" t="s">
        <v>67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1:19" s="29" customFormat="1" ht="4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s="30" customFormat="1" ht="69.75" customHeight="1">
      <c r="A43" s="328" t="s">
        <v>68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</row>
    <row r="44" ht="39" customHeight="1">
      <c r="C44" s="26"/>
    </row>
    <row r="45" spans="1:19" s="31" customFormat="1" ht="61.5" customHeight="1">
      <c r="A45" s="329" t="s">
        <v>69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</row>
  </sheetData>
  <sheetProtection/>
  <mergeCells count="7">
    <mergeCell ref="F18:H18"/>
    <mergeCell ref="A41:S41"/>
    <mergeCell ref="A43:S43"/>
    <mergeCell ref="A45:S45"/>
    <mergeCell ref="O18:R18"/>
    <mergeCell ref="B18:D18"/>
    <mergeCell ref="J18:L1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0"/>
  <sheetViews>
    <sheetView zoomScale="75" zoomScaleNormal="75" zoomScalePageLayoutView="0" workbookViewId="0" topLeftCell="A1">
      <selection activeCell="F1" sqref="F1:U16384"/>
    </sheetView>
  </sheetViews>
  <sheetFormatPr defaultColWidth="9.140625" defaultRowHeight="15"/>
  <cols>
    <col min="1" max="1" width="4.8515625" style="0" customWidth="1"/>
    <col min="2" max="2" width="40.00390625" style="0" customWidth="1"/>
    <col min="3" max="3" width="13.140625" style="0" customWidth="1"/>
    <col min="4" max="4" width="10.8515625" style="0" customWidth="1"/>
    <col min="6" max="6" width="7.57421875" style="0" hidden="1" customWidth="1"/>
    <col min="7" max="7" width="8.421875" style="215" hidden="1" customWidth="1"/>
    <col min="8" max="13" width="6.7109375" style="0" hidden="1" customWidth="1"/>
    <col min="14" max="14" width="8.57421875" style="0" hidden="1" customWidth="1"/>
    <col min="15" max="21" width="6.7109375" style="0" hidden="1" customWidth="1"/>
    <col min="22" max="22" width="6.7109375" style="0" customWidth="1"/>
  </cols>
  <sheetData>
    <row r="2" spans="10:22" ht="15.75" thickBot="1">
      <c r="J2" s="216">
        <v>1</v>
      </c>
      <c r="K2" s="216">
        <v>2</v>
      </c>
      <c r="L2" s="216">
        <v>3</v>
      </c>
      <c r="M2" s="217">
        <v>4</v>
      </c>
      <c r="N2" s="217">
        <v>5</v>
      </c>
      <c r="O2" s="217"/>
      <c r="P2" s="218">
        <v>6</v>
      </c>
      <c r="Q2" s="217"/>
      <c r="R2" s="219">
        <v>7</v>
      </c>
      <c r="S2" s="217">
        <v>8</v>
      </c>
      <c r="T2" s="217">
        <v>9</v>
      </c>
      <c r="U2" s="220">
        <v>10</v>
      </c>
      <c r="V2" s="298"/>
    </row>
    <row r="3" spans="1:21" ht="14.25" customHeight="1">
      <c r="A3" s="307" t="s">
        <v>49</v>
      </c>
      <c r="B3" s="309" t="s">
        <v>50</v>
      </c>
      <c r="C3" s="311" t="s">
        <v>75</v>
      </c>
      <c r="D3" s="305" t="s">
        <v>53</v>
      </c>
      <c r="E3" s="330"/>
      <c r="F3" s="331" t="s">
        <v>82</v>
      </c>
      <c r="G3" s="221" t="s">
        <v>140</v>
      </c>
      <c r="H3" s="222" t="s">
        <v>141</v>
      </c>
      <c r="I3" s="321" t="s">
        <v>87</v>
      </c>
      <c r="J3" s="313" t="s">
        <v>86</v>
      </c>
      <c r="K3" s="299" t="s">
        <v>85</v>
      </c>
      <c r="L3" s="299" t="s">
        <v>88</v>
      </c>
      <c r="M3" s="299" t="s">
        <v>89</v>
      </c>
      <c r="N3" s="299" t="s">
        <v>142</v>
      </c>
      <c r="O3" s="299" t="s">
        <v>90</v>
      </c>
      <c r="P3" s="299" t="s">
        <v>91</v>
      </c>
      <c r="Q3" s="299" t="s">
        <v>92</v>
      </c>
      <c r="R3" s="299" t="s">
        <v>93</v>
      </c>
      <c r="S3" s="299" t="s">
        <v>94</v>
      </c>
      <c r="T3" s="299" t="s">
        <v>95</v>
      </c>
      <c r="U3" s="325" t="s">
        <v>96</v>
      </c>
    </row>
    <row r="4" spans="1:21" ht="56.25" customHeight="1">
      <c r="A4" s="308"/>
      <c r="B4" s="310"/>
      <c r="C4" s="312"/>
      <c r="D4" s="335" t="s">
        <v>51</v>
      </c>
      <c r="E4" s="336" t="s">
        <v>52</v>
      </c>
      <c r="F4" s="332"/>
      <c r="G4" s="338" t="s">
        <v>143</v>
      </c>
      <c r="H4" s="340" t="s">
        <v>144</v>
      </c>
      <c r="I4" s="334"/>
      <c r="J4" s="342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4"/>
    </row>
    <row r="5" spans="1:21" ht="0.75" customHeight="1" thickBot="1">
      <c r="A5" s="308"/>
      <c r="B5" s="310"/>
      <c r="C5" s="312"/>
      <c r="D5" s="310"/>
      <c r="E5" s="337"/>
      <c r="F5" s="333"/>
      <c r="G5" s="339"/>
      <c r="H5" s="341"/>
      <c r="I5" s="334"/>
      <c r="J5" s="342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4"/>
    </row>
    <row r="6" spans="1:21" ht="17.25" customHeight="1" thickBot="1">
      <c r="A6" s="345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7"/>
    </row>
    <row r="7" spans="1:21" ht="16.5" customHeight="1" thickBot="1">
      <c r="A7" s="348" t="s">
        <v>56</v>
      </c>
      <c r="B7" s="349"/>
      <c r="C7" s="223"/>
      <c r="D7" s="223"/>
      <c r="E7" s="224"/>
      <c r="F7" s="94"/>
      <c r="G7" s="225"/>
      <c r="H7" s="226">
        <v>0.2</v>
      </c>
      <c r="I7" s="227">
        <v>25</v>
      </c>
      <c r="J7" s="228">
        <v>10</v>
      </c>
      <c r="K7" s="229">
        <v>13</v>
      </c>
      <c r="L7" s="229">
        <v>15</v>
      </c>
      <c r="M7" s="229">
        <v>20</v>
      </c>
      <c r="N7" s="229">
        <v>25</v>
      </c>
      <c r="O7" s="229">
        <v>30</v>
      </c>
      <c r="P7" s="229">
        <v>35</v>
      </c>
      <c r="Q7" s="229">
        <v>40</v>
      </c>
      <c r="R7" s="229">
        <v>45</v>
      </c>
      <c r="S7" s="229">
        <v>50</v>
      </c>
      <c r="T7" s="229">
        <v>55</v>
      </c>
      <c r="U7" s="230">
        <v>60</v>
      </c>
    </row>
    <row r="8" spans="1:21" ht="15">
      <c r="A8" s="5">
        <v>1</v>
      </c>
      <c r="B8" s="6" t="s">
        <v>3</v>
      </c>
      <c r="C8" s="7" t="s">
        <v>38</v>
      </c>
      <c r="D8" s="8" t="s">
        <v>42</v>
      </c>
      <c r="E8" s="35" t="s">
        <v>45</v>
      </c>
      <c r="F8" s="42">
        <v>48.17</v>
      </c>
      <c r="G8" s="231">
        <v>51.8</v>
      </c>
      <c r="H8" s="232">
        <f>G8*1.2</f>
        <v>62.16</v>
      </c>
      <c r="I8" s="232">
        <f>G8*1.25</f>
        <v>64.75</v>
      </c>
      <c r="J8" s="64">
        <f>H8*1.1</f>
        <v>68.376</v>
      </c>
      <c r="K8" s="53">
        <f>H8*1.13</f>
        <v>70.2408</v>
      </c>
      <c r="L8" s="53">
        <f>H8*1.15</f>
        <v>71.484</v>
      </c>
      <c r="M8" s="53">
        <f>H8*1.2</f>
        <v>74.592</v>
      </c>
      <c r="N8" s="53">
        <f>H8*1.25</f>
        <v>77.69999999999999</v>
      </c>
      <c r="O8" s="53">
        <f>H8*1.3</f>
        <v>80.80799999999999</v>
      </c>
      <c r="P8" s="53">
        <f>H8*1.35</f>
        <v>83.916</v>
      </c>
      <c r="Q8" s="53">
        <f>H8*1.4</f>
        <v>87.02399999999999</v>
      </c>
      <c r="R8" s="53">
        <f>H8*1.45</f>
        <v>90.13199999999999</v>
      </c>
      <c r="S8" s="53">
        <f>H8*1.5</f>
        <v>93.24</v>
      </c>
      <c r="T8" s="53">
        <f>H8*1.55</f>
        <v>96.348</v>
      </c>
      <c r="U8" s="55">
        <f>H8*1.6</f>
        <v>99.456</v>
      </c>
    </row>
    <row r="9" spans="1:21" ht="15">
      <c r="A9" s="9">
        <v>2</v>
      </c>
      <c r="B9" s="10" t="s">
        <v>1</v>
      </c>
      <c r="C9" s="11" t="s">
        <v>38</v>
      </c>
      <c r="D9" s="12" t="s">
        <v>42</v>
      </c>
      <c r="E9" s="36" t="s">
        <v>45</v>
      </c>
      <c r="F9" s="42">
        <v>48.17</v>
      </c>
      <c r="G9" s="231">
        <v>51.8</v>
      </c>
      <c r="H9" s="232">
        <f>G9*1.2</f>
        <v>62.16</v>
      </c>
      <c r="I9" s="232">
        <f>G9*1.25</f>
        <v>64.75</v>
      </c>
      <c r="J9" s="64">
        <f>H9*1.1</f>
        <v>68.376</v>
      </c>
      <c r="K9" s="53">
        <f>H9*1.13</f>
        <v>70.2408</v>
      </c>
      <c r="L9" s="53">
        <f>H9*1.15</f>
        <v>71.484</v>
      </c>
      <c r="M9" s="53">
        <f>H9*1.2</f>
        <v>74.592</v>
      </c>
      <c r="N9" s="53">
        <f>H9*1.25</f>
        <v>77.69999999999999</v>
      </c>
      <c r="O9" s="53">
        <f>H9*1.3</f>
        <v>80.80799999999999</v>
      </c>
      <c r="P9" s="53">
        <f>H9*1.35</f>
        <v>83.916</v>
      </c>
      <c r="Q9" s="53">
        <f>H9*1.4</f>
        <v>87.02399999999999</v>
      </c>
      <c r="R9" s="53">
        <f>H9*1.45</f>
        <v>90.13199999999999</v>
      </c>
      <c r="S9" s="53">
        <f>H9*1.5</f>
        <v>93.24</v>
      </c>
      <c r="T9" s="53">
        <f>H9*1.55</f>
        <v>96.348</v>
      </c>
      <c r="U9" s="55">
        <f>H9*1.6</f>
        <v>99.456</v>
      </c>
    </row>
    <row r="10" spans="1:21" ht="15">
      <c r="A10" s="9">
        <v>3</v>
      </c>
      <c r="B10" s="10" t="s">
        <v>2</v>
      </c>
      <c r="C10" s="11" t="s">
        <v>38</v>
      </c>
      <c r="D10" s="12" t="s">
        <v>42</v>
      </c>
      <c r="E10" s="36" t="s">
        <v>45</v>
      </c>
      <c r="F10" s="42">
        <v>48.17</v>
      </c>
      <c r="G10" s="231">
        <v>51.8</v>
      </c>
      <c r="H10" s="232">
        <f>G10*1.2</f>
        <v>62.16</v>
      </c>
      <c r="I10" s="232">
        <f>G10*1.25</f>
        <v>64.75</v>
      </c>
      <c r="J10" s="64">
        <f>H10*1.1</f>
        <v>68.376</v>
      </c>
      <c r="K10" s="53">
        <f>H10*1.13</f>
        <v>70.2408</v>
      </c>
      <c r="L10" s="53">
        <f>H10*1.15</f>
        <v>71.484</v>
      </c>
      <c r="M10" s="53">
        <f>H10*1.2</f>
        <v>74.592</v>
      </c>
      <c r="N10" s="53">
        <f>H10*1.25</f>
        <v>77.69999999999999</v>
      </c>
      <c r="O10" s="53">
        <f>H10*1.3</f>
        <v>80.80799999999999</v>
      </c>
      <c r="P10" s="53">
        <f>H10*1.35</f>
        <v>83.916</v>
      </c>
      <c r="Q10" s="53">
        <f>H10*1.4</f>
        <v>87.02399999999999</v>
      </c>
      <c r="R10" s="53">
        <f>H10*1.45</f>
        <v>90.13199999999999</v>
      </c>
      <c r="S10" s="53">
        <f>H10*1.5</f>
        <v>93.24</v>
      </c>
      <c r="T10" s="53">
        <f>H10*1.55</f>
        <v>96.348</v>
      </c>
      <c r="U10" s="55">
        <f>H10*1.6</f>
        <v>99.456</v>
      </c>
    </row>
    <row r="11" spans="1:21" ht="15">
      <c r="A11" s="9">
        <v>4</v>
      </c>
      <c r="B11" s="10" t="s">
        <v>4</v>
      </c>
      <c r="C11" s="11" t="s">
        <v>38</v>
      </c>
      <c r="D11" s="12" t="s">
        <v>42</v>
      </c>
      <c r="E11" s="36" t="s">
        <v>45</v>
      </c>
      <c r="F11" s="42">
        <v>48.17</v>
      </c>
      <c r="G11" s="231">
        <v>51.8</v>
      </c>
      <c r="H11" s="232">
        <f>G11*1.2</f>
        <v>62.16</v>
      </c>
      <c r="I11" s="232">
        <f>G11*1.25</f>
        <v>64.75</v>
      </c>
      <c r="J11" s="64">
        <f>H11*1.1</f>
        <v>68.376</v>
      </c>
      <c r="K11" s="53">
        <f>H11*1.13</f>
        <v>70.2408</v>
      </c>
      <c r="L11" s="53">
        <f>H11*1.15</f>
        <v>71.484</v>
      </c>
      <c r="M11" s="53">
        <f>H11*1.2</f>
        <v>74.592</v>
      </c>
      <c r="N11" s="53">
        <f>H11*1.25</f>
        <v>77.69999999999999</v>
      </c>
      <c r="O11" s="53">
        <f>H11*1.3</f>
        <v>80.80799999999999</v>
      </c>
      <c r="P11" s="53">
        <f>H11*1.35</f>
        <v>83.916</v>
      </c>
      <c r="Q11" s="53">
        <f>H11*1.4</f>
        <v>87.02399999999999</v>
      </c>
      <c r="R11" s="53">
        <f>H11*1.45</f>
        <v>90.13199999999999</v>
      </c>
      <c r="S11" s="53">
        <f>H11*1.5</f>
        <v>93.24</v>
      </c>
      <c r="T11" s="53">
        <f>H11*1.55</f>
        <v>96.348</v>
      </c>
      <c r="U11" s="55">
        <f>H11*1.6</f>
        <v>99.456</v>
      </c>
    </row>
    <row r="12" spans="1:21" ht="15.75" thickBot="1">
      <c r="A12" s="13">
        <v>5</v>
      </c>
      <c r="B12" s="14" t="s">
        <v>0</v>
      </c>
      <c r="C12" s="15" t="s">
        <v>38</v>
      </c>
      <c r="D12" s="16" t="s">
        <v>42</v>
      </c>
      <c r="E12" s="37" t="s">
        <v>45</v>
      </c>
      <c r="F12" s="42">
        <v>48.17</v>
      </c>
      <c r="G12" s="231">
        <v>51.8</v>
      </c>
      <c r="H12" s="232">
        <f>G12*1.2</f>
        <v>62.16</v>
      </c>
      <c r="I12" s="233">
        <f>G12*1.25</f>
        <v>64.75</v>
      </c>
      <c r="J12" s="234">
        <f>H12*1.1</f>
        <v>68.376</v>
      </c>
      <c r="K12" s="53">
        <f>H12*1.13</f>
        <v>70.2408</v>
      </c>
      <c r="L12" s="54">
        <f>H12*1.15</f>
        <v>71.484</v>
      </c>
      <c r="M12" s="54">
        <f>H12*1.2</f>
        <v>74.592</v>
      </c>
      <c r="N12" s="54">
        <f>H12*1.25</f>
        <v>77.69999999999999</v>
      </c>
      <c r="O12" s="54">
        <f>H12*1.3</f>
        <v>80.80799999999999</v>
      </c>
      <c r="P12" s="54">
        <f>H12*1.35</f>
        <v>83.916</v>
      </c>
      <c r="Q12" s="54">
        <f>H12*1.4</f>
        <v>87.02399999999999</v>
      </c>
      <c r="R12" s="54">
        <f>H12*1.45</f>
        <v>90.13199999999999</v>
      </c>
      <c r="S12" s="54">
        <f>H12*1.5</f>
        <v>93.24</v>
      </c>
      <c r="T12" s="54">
        <f>H12*1.55</f>
        <v>96.348</v>
      </c>
      <c r="U12" s="56">
        <f>H12*1.6</f>
        <v>99.456</v>
      </c>
    </row>
    <row r="13" spans="1:21" ht="16.5" thickBot="1">
      <c r="A13" s="301" t="s">
        <v>55</v>
      </c>
      <c r="B13" s="350"/>
      <c r="C13" s="235"/>
      <c r="D13" s="235"/>
      <c r="E13" s="236"/>
      <c r="F13" s="43"/>
      <c r="G13" s="237"/>
      <c r="H13" s="238">
        <v>18</v>
      </c>
      <c r="I13" s="238">
        <v>23</v>
      </c>
      <c r="J13" s="239">
        <v>10</v>
      </c>
      <c r="K13" s="73">
        <v>13</v>
      </c>
      <c r="L13" s="73">
        <v>15</v>
      </c>
      <c r="M13" s="73">
        <v>20</v>
      </c>
      <c r="N13" s="73">
        <v>25</v>
      </c>
      <c r="O13" s="73">
        <v>30</v>
      </c>
      <c r="P13" s="73">
        <v>35</v>
      </c>
      <c r="Q13" s="73">
        <v>40</v>
      </c>
      <c r="R13" s="73">
        <v>45</v>
      </c>
      <c r="S13" s="73">
        <v>50</v>
      </c>
      <c r="T13" s="73">
        <v>55</v>
      </c>
      <c r="U13" s="74">
        <v>60</v>
      </c>
    </row>
    <row r="14" spans="1:21" ht="15.75" thickBot="1">
      <c r="A14" s="240">
        <v>6</v>
      </c>
      <c r="B14" s="241" t="s">
        <v>6</v>
      </c>
      <c r="C14" s="242" t="s">
        <v>38</v>
      </c>
      <c r="D14" s="243" t="s">
        <v>42</v>
      </c>
      <c r="E14" s="244" t="s">
        <v>46</v>
      </c>
      <c r="F14" s="245">
        <v>50.58</v>
      </c>
      <c r="G14" s="246">
        <v>56.2</v>
      </c>
      <c r="H14" s="233">
        <f>G14*1.18</f>
        <v>66.316</v>
      </c>
      <c r="I14" s="233">
        <f>G14*1.23</f>
        <v>69.126</v>
      </c>
      <c r="J14" s="234">
        <f>H14*1.1</f>
        <v>72.94760000000001</v>
      </c>
      <c r="K14" s="54">
        <f>H14*1.13</f>
        <v>74.93708</v>
      </c>
      <c r="L14" s="54">
        <f>H14*1.15</f>
        <v>76.26339999999999</v>
      </c>
      <c r="M14" s="54">
        <f>H14*1.2</f>
        <v>79.5792</v>
      </c>
      <c r="N14" s="54">
        <f>H14*1.25</f>
        <v>82.89500000000001</v>
      </c>
      <c r="O14" s="54">
        <f>H14*1.3</f>
        <v>86.2108</v>
      </c>
      <c r="P14" s="54">
        <f>H14*1.35</f>
        <v>89.52660000000002</v>
      </c>
      <c r="Q14" s="54">
        <f>H14*1.4</f>
        <v>92.8424</v>
      </c>
      <c r="R14" s="54">
        <f>H14*1.45</f>
        <v>96.1582</v>
      </c>
      <c r="S14" s="54">
        <f>H14*1.5</f>
        <v>99.474</v>
      </c>
      <c r="T14" s="54">
        <f>H14*1.55</f>
        <v>102.78980000000001</v>
      </c>
      <c r="U14" s="56">
        <f>H14*1.6</f>
        <v>106.10560000000001</v>
      </c>
    </row>
    <row r="15" spans="1:21" ht="16.5" thickBot="1">
      <c r="A15" s="301" t="s">
        <v>70</v>
      </c>
      <c r="B15" s="350"/>
      <c r="C15" s="235"/>
      <c r="D15" s="235"/>
      <c r="E15" s="236"/>
      <c r="F15" s="43"/>
      <c r="G15" s="237"/>
      <c r="H15" s="238">
        <v>30</v>
      </c>
      <c r="I15" s="238">
        <v>25</v>
      </c>
      <c r="J15" s="239">
        <v>10</v>
      </c>
      <c r="K15" s="73">
        <v>13</v>
      </c>
      <c r="L15" s="73">
        <v>15</v>
      </c>
      <c r="M15" s="73">
        <v>20</v>
      </c>
      <c r="N15" s="73">
        <v>25</v>
      </c>
      <c r="O15" s="73">
        <v>30</v>
      </c>
      <c r="P15" s="73">
        <v>35</v>
      </c>
      <c r="Q15" s="73">
        <v>40</v>
      </c>
      <c r="R15" s="73">
        <v>45</v>
      </c>
      <c r="S15" s="73">
        <v>50</v>
      </c>
      <c r="T15" s="73">
        <v>55</v>
      </c>
      <c r="U15" s="74">
        <v>60</v>
      </c>
    </row>
    <row r="16" spans="1:21" ht="15">
      <c r="A16" s="5">
        <v>7</v>
      </c>
      <c r="B16" s="6" t="s">
        <v>40</v>
      </c>
      <c r="C16" s="7" t="s">
        <v>38</v>
      </c>
      <c r="D16" s="17" t="s">
        <v>43</v>
      </c>
      <c r="E16" s="247">
        <v>12</v>
      </c>
      <c r="F16" s="44">
        <v>47.35</v>
      </c>
      <c r="G16" s="248">
        <v>47.35</v>
      </c>
      <c r="H16" s="232">
        <f>G16*1.3</f>
        <v>61.55500000000001</v>
      </c>
      <c r="I16" s="232">
        <f>G16*1.45</f>
        <v>68.6575</v>
      </c>
      <c r="J16" s="64">
        <f>H16*1.1</f>
        <v>67.71050000000001</v>
      </c>
      <c r="K16" s="53">
        <f>H16*1.13</f>
        <v>69.55715000000001</v>
      </c>
      <c r="L16" s="53">
        <f>H16*1.15</f>
        <v>70.78825</v>
      </c>
      <c r="M16" s="53">
        <f>H16*1.2</f>
        <v>73.866</v>
      </c>
      <c r="N16" s="53">
        <f>H16*1.25</f>
        <v>76.94375000000001</v>
      </c>
      <c r="O16" s="53">
        <f>H16*1.3</f>
        <v>80.02150000000002</v>
      </c>
      <c r="P16" s="53">
        <f>H16*1.35</f>
        <v>83.09925000000001</v>
      </c>
      <c r="Q16" s="53">
        <f>H16*1.4</f>
        <v>86.177</v>
      </c>
      <c r="R16" s="53">
        <f>H16*1.45</f>
        <v>89.25475</v>
      </c>
      <c r="S16" s="53">
        <f>H16*1.5</f>
        <v>92.33250000000001</v>
      </c>
      <c r="T16" s="53">
        <f>H16*1.55</f>
        <v>95.41025000000002</v>
      </c>
      <c r="U16" s="55">
        <f>H16*1.6</f>
        <v>98.48800000000001</v>
      </c>
    </row>
    <row r="17" spans="1:21" ht="15.75" thickBot="1">
      <c r="A17" s="13">
        <v>8</v>
      </c>
      <c r="B17" s="14" t="s">
        <v>39</v>
      </c>
      <c r="C17" s="15" t="s">
        <v>38</v>
      </c>
      <c r="D17" s="18" t="s">
        <v>43</v>
      </c>
      <c r="E17" s="38">
        <v>12</v>
      </c>
      <c r="F17" s="46">
        <v>47.35</v>
      </c>
      <c r="G17" s="249">
        <v>47.35</v>
      </c>
      <c r="H17" s="232">
        <f>G17*1.3</f>
        <v>61.55500000000001</v>
      </c>
      <c r="I17" s="232">
        <f>G17*1.45</f>
        <v>68.6575</v>
      </c>
      <c r="J17" s="64">
        <f>H17*1.1</f>
        <v>67.71050000000001</v>
      </c>
      <c r="K17" s="53">
        <f>H17*1.13</f>
        <v>69.55715000000001</v>
      </c>
      <c r="L17" s="54">
        <f>H17*1.15</f>
        <v>70.78825</v>
      </c>
      <c r="M17" s="54">
        <f>H17*1.2</f>
        <v>73.866</v>
      </c>
      <c r="N17" s="54">
        <f>H17*1.25</f>
        <v>76.94375000000001</v>
      </c>
      <c r="O17" s="54">
        <f>H17*1.3</f>
        <v>80.02150000000002</v>
      </c>
      <c r="P17" s="54">
        <f>H17*1.35</f>
        <v>83.09925000000001</v>
      </c>
      <c r="Q17" s="54">
        <f>H17*1.4</f>
        <v>86.177</v>
      </c>
      <c r="R17" s="54">
        <f>H17*1.45</f>
        <v>89.25475</v>
      </c>
      <c r="S17" s="54">
        <f>H17*1.5</f>
        <v>92.33250000000001</v>
      </c>
      <c r="T17" s="54">
        <f>H17*1.55</f>
        <v>95.41025000000002</v>
      </c>
      <c r="U17" s="56">
        <f>H17*1.6</f>
        <v>98.48800000000001</v>
      </c>
    </row>
    <row r="18" spans="1:21" ht="16.5" thickBot="1">
      <c r="A18" s="301" t="s">
        <v>54</v>
      </c>
      <c r="B18" s="350"/>
      <c r="C18" s="235"/>
      <c r="D18" s="235"/>
      <c r="E18" s="236"/>
      <c r="F18" s="43"/>
      <c r="G18" s="237"/>
      <c r="H18" s="238">
        <v>20</v>
      </c>
      <c r="I18" s="238">
        <v>25</v>
      </c>
      <c r="J18" s="239">
        <v>10</v>
      </c>
      <c r="K18" s="73">
        <v>13</v>
      </c>
      <c r="L18" s="73">
        <v>15</v>
      </c>
      <c r="M18" s="73">
        <v>20</v>
      </c>
      <c r="N18" s="73">
        <v>25</v>
      </c>
      <c r="O18" s="73">
        <v>30</v>
      </c>
      <c r="P18" s="73">
        <v>35</v>
      </c>
      <c r="Q18" s="73">
        <v>40</v>
      </c>
      <c r="R18" s="73">
        <v>45</v>
      </c>
      <c r="S18" s="73">
        <v>50</v>
      </c>
      <c r="T18" s="73">
        <v>55</v>
      </c>
      <c r="U18" s="74">
        <v>60</v>
      </c>
    </row>
    <row r="19" spans="1:21" ht="15">
      <c r="A19" s="5">
        <v>9</v>
      </c>
      <c r="B19" s="6" t="s">
        <v>18</v>
      </c>
      <c r="C19" s="7" t="s">
        <v>38</v>
      </c>
      <c r="D19" s="161" t="s">
        <v>146</v>
      </c>
      <c r="E19" s="35" t="s">
        <v>147</v>
      </c>
      <c r="F19" s="42">
        <v>49.68</v>
      </c>
      <c r="G19" s="231">
        <v>55.2</v>
      </c>
      <c r="H19" s="232">
        <f aca="true" t="shared" si="0" ref="H19:H24">G19*1.2</f>
        <v>66.24</v>
      </c>
      <c r="I19" s="232">
        <f aca="true" t="shared" si="1" ref="I19:I24">G19*1.25</f>
        <v>69</v>
      </c>
      <c r="J19" s="64">
        <f aca="true" t="shared" si="2" ref="J19:J24">H19*1.1</f>
        <v>72.864</v>
      </c>
      <c r="K19" s="53">
        <f aca="true" t="shared" si="3" ref="K19:K24">H19*1.13</f>
        <v>74.85119999999999</v>
      </c>
      <c r="L19" s="53">
        <f aca="true" t="shared" si="4" ref="L19:L24">H19*1.15</f>
        <v>76.17599999999999</v>
      </c>
      <c r="M19" s="53">
        <f aca="true" t="shared" si="5" ref="M19:M24">H19*1.2</f>
        <v>79.48799999999999</v>
      </c>
      <c r="N19" s="53">
        <f aca="true" t="shared" si="6" ref="N19:N24">H19*1.25</f>
        <v>82.8</v>
      </c>
      <c r="O19" s="53">
        <f aca="true" t="shared" si="7" ref="O19:O24">H19*1.3</f>
        <v>86.112</v>
      </c>
      <c r="P19" s="53">
        <f aca="true" t="shared" si="8" ref="P19:P24">H19*1.35</f>
        <v>89.42399999999999</v>
      </c>
      <c r="Q19" s="53">
        <f aca="true" t="shared" si="9" ref="Q19:Q24">H19*1.4</f>
        <v>92.73599999999999</v>
      </c>
      <c r="R19" s="53">
        <f aca="true" t="shared" si="10" ref="R19:R24">H19*1.45</f>
        <v>96.04799999999999</v>
      </c>
      <c r="S19" s="53">
        <f aca="true" t="shared" si="11" ref="S19:S24">H19*1.5</f>
        <v>99.35999999999999</v>
      </c>
      <c r="T19" s="53">
        <f aca="true" t="shared" si="12" ref="T19:T24">H19*1.55</f>
        <v>102.672</v>
      </c>
      <c r="U19" s="55">
        <f aca="true" t="shared" si="13" ref="U19:U24">H19*1.6</f>
        <v>105.984</v>
      </c>
    </row>
    <row r="20" spans="1:21" ht="15">
      <c r="A20" s="9">
        <v>10</v>
      </c>
      <c r="B20" s="10" t="s">
        <v>9</v>
      </c>
      <c r="C20" s="11" t="s">
        <v>38</v>
      </c>
      <c r="D20" s="12" t="s">
        <v>43</v>
      </c>
      <c r="E20" s="36" t="s">
        <v>47</v>
      </c>
      <c r="F20" s="42">
        <v>49.68</v>
      </c>
      <c r="G20" s="231">
        <v>55.2</v>
      </c>
      <c r="H20" s="232">
        <f t="shared" si="0"/>
        <v>66.24</v>
      </c>
      <c r="I20" s="232">
        <f t="shared" si="1"/>
        <v>69</v>
      </c>
      <c r="J20" s="64">
        <f t="shared" si="2"/>
        <v>72.864</v>
      </c>
      <c r="K20" s="53">
        <f t="shared" si="3"/>
        <v>74.85119999999999</v>
      </c>
      <c r="L20" s="53">
        <f t="shared" si="4"/>
        <v>76.17599999999999</v>
      </c>
      <c r="M20" s="53">
        <f t="shared" si="5"/>
        <v>79.48799999999999</v>
      </c>
      <c r="N20" s="53">
        <f t="shared" si="6"/>
        <v>82.8</v>
      </c>
      <c r="O20" s="53">
        <f t="shared" si="7"/>
        <v>86.112</v>
      </c>
      <c r="P20" s="53">
        <f t="shared" si="8"/>
        <v>89.42399999999999</v>
      </c>
      <c r="Q20" s="53">
        <f t="shared" si="9"/>
        <v>92.73599999999999</v>
      </c>
      <c r="R20" s="53">
        <f t="shared" si="10"/>
        <v>96.04799999999999</v>
      </c>
      <c r="S20" s="53">
        <f t="shared" si="11"/>
        <v>99.35999999999999</v>
      </c>
      <c r="T20" s="53">
        <f t="shared" si="12"/>
        <v>102.672</v>
      </c>
      <c r="U20" s="55">
        <f t="shared" si="13"/>
        <v>105.984</v>
      </c>
    </row>
    <row r="21" spans="1:21" ht="15">
      <c r="A21" s="9">
        <v>11</v>
      </c>
      <c r="B21" s="10" t="s">
        <v>6</v>
      </c>
      <c r="C21" s="11" t="s">
        <v>38</v>
      </c>
      <c r="D21" s="12" t="s">
        <v>42</v>
      </c>
      <c r="E21" s="36" t="s">
        <v>147</v>
      </c>
      <c r="F21" s="42">
        <v>49.68</v>
      </c>
      <c r="G21" s="231">
        <v>55.2</v>
      </c>
      <c r="H21" s="232">
        <f t="shared" si="0"/>
        <v>66.24</v>
      </c>
      <c r="I21" s="232">
        <f t="shared" si="1"/>
        <v>69</v>
      </c>
      <c r="J21" s="64">
        <f t="shared" si="2"/>
        <v>72.864</v>
      </c>
      <c r="K21" s="53">
        <f t="shared" si="3"/>
        <v>74.85119999999999</v>
      </c>
      <c r="L21" s="53">
        <f t="shared" si="4"/>
        <v>76.17599999999999</v>
      </c>
      <c r="M21" s="53">
        <f t="shared" si="5"/>
        <v>79.48799999999999</v>
      </c>
      <c r="N21" s="53">
        <f t="shared" si="6"/>
        <v>82.8</v>
      </c>
      <c r="O21" s="53">
        <f t="shared" si="7"/>
        <v>86.112</v>
      </c>
      <c r="P21" s="53">
        <f t="shared" si="8"/>
        <v>89.42399999999999</v>
      </c>
      <c r="Q21" s="53">
        <f t="shared" si="9"/>
        <v>92.73599999999999</v>
      </c>
      <c r="R21" s="53">
        <f t="shared" si="10"/>
        <v>96.04799999999999</v>
      </c>
      <c r="S21" s="53">
        <f t="shared" si="11"/>
        <v>99.35999999999999</v>
      </c>
      <c r="T21" s="53">
        <f t="shared" si="12"/>
        <v>102.672</v>
      </c>
      <c r="U21" s="55">
        <f t="shared" si="13"/>
        <v>105.984</v>
      </c>
    </row>
    <row r="22" spans="1:21" ht="15">
      <c r="A22" s="9">
        <v>12</v>
      </c>
      <c r="B22" s="10" t="s">
        <v>19</v>
      </c>
      <c r="C22" s="11" t="s">
        <v>38</v>
      </c>
      <c r="D22" s="19" t="s">
        <v>146</v>
      </c>
      <c r="E22" s="36" t="s">
        <v>147</v>
      </c>
      <c r="F22" s="42">
        <v>49.68</v>
      </c>
      <c r="G22" s="231">
        <v>55.2</v>
      </c>
      <c r="H22" s="232">
        <f t="shared" si="0"/>
        <v>66.24</v>
      </c>
      <c r="I22" s="232">
        <f t="shared" si="1"/>
        <v>69</v>
      </c>
      <c r="J22" s="64">
        <f t="shared" si="2"/>
        <v>72.864</v>
      </c>
      <c r="K22" s="53">
        <f t="shared" si="3"/>
        <v>74.85119999999999</v>
      </c>
      <c r="L22" s="53">
        <f t="shared" si="4"/>
        <v>76.17599999999999</v>
      </c>
      <c r="M22" s="53">
        <f t="shared" si="5"/>
        <v>79.48799999999999</v>
      </c>
      <c r="N22" s="53">
        <f t="shared" si="6"/>
        <v>82.8</v>
      </c>
      <c r="O22" s="53">
        <f t="shared" si="7"/>
        <v>86.112</v>
      </c>
      <c r="P22" s="53">
        <f t="shared" si="8"/>
        <v>89.42399999999999</v>
      </c>
      <c r="Q22" s="53">
        <f t="shared" si="9"/>
        <v>92.73599999999999</v>
      </c>
      <c r="R22" s="53">
        <f t="shared" si="10"/>
        <v>96.04799999999999</v>
      </c>
      <c r="S22" s="53">
        <f t="shared" si="11"/>
        <v>99.35999999999999</v>
      </c>
      <c r="T22" s="53">
        <f t="shared" si="12"/>
        <v>102.672</v>
      </c>
      <c r="U22" s="55">
        <f t="shared" si="13"/>
        <v>105.984</v>
      </c>
    </row>
    <row r="23" spans="1:21" ht="15">
      <c r="A23" s="9">
        <v>13</v>
      </c>
      <c r="B23" s="10" t="s">
        <v>10</v>
      </c>
      <c r="C23" s="11" t="s">
        <v>38</v>
      </c>
      <c r="D23" s="12" t="s">
        <v>43</v>
      </c>
      <c r="E23" s="36" t="s">
        <v>47</v>
      </c>
      <c r="F23" s="42">
        <v>49.68</v>
      </c>
      <c r="G23" s="231">
        <v>55.2</v>
      </c>
      <c r="H23" s="232">
        <f t="shared" si="0"/>
        <v>66.24</v>
      </c>
      <c r="I23" s="232">
        <f t="shared" si="1"/>
        <v>69</v>
      </c>
      <c r="J23" s="64">
        <f t="shared" si="2"/>
        <v>72.864</v>
      </c>
      <c r="K23" s="53">
        <f t="shared" si="3"/>
        <v>74.85119999999999</v>
      </c>
      <c r="L23" s="53">
        <f t="shared" si="4"/>
        <v>76.17599999999999</v>
      </c>
      <c r="M23" s="53">
        <f t="shared" si="5"/>
        <v>79.48799999999999</v>
      </c>
      <c r="N23" s="53">
        <f t="shared" si="6"/>
        <v>82.8</v>
      </c>
      <c r="O23" s="53">
        <f t="shared" si="7"/>
        <v>86.112</v>
      </c>
      <c r="P23" s="53">
        <f>H23*1.35</f>
        <v>89.42399999999999</v>
      </c>
      <c r="Q23" s="53">
        <f t="shared" si="9"/>
        <v>92.73599999999999</v>
      </c>
      <c r="R23" s="53">
        <f t="shared" si="10"/>
        <v>96.04799999999999</v>
      </c>
      <c r="S23" s="53">
        <f t="shared" si="11"/>
        <v>99.35999999999999</v>
      </c>
      <c r="T23" s="53">
        <f t="shared" si="12"/>
        <v>102.672</v>
      </c>
      <c r="U23" s="55">
        <f t="shared" si="13"/>
        <v>105.984</v>
      </c>
    </row>
    <row r="24" spans="1:21" ht="15.75" thickBot="1">
      <c r="A24" s="9">
        <v>14</v>
      </c>
      <c r="B24" s="10" t="s">
        <v>16</v>
      </c>
      <c r="C24" s="11" t="s">
        <v>38</v>
      </c>
      <c r="D24" s="12" t="s">
        <v>42</v>
      </c>
      <c r="E24" s="36" t="s">
        <v>47</v>
      </c>
      <c r="F24" s="42">
        <v>49.68</v>
      </c>
      <c r="G24" s="231">
        <v>55.2</v>
      </c>
      <c r="H24" s="232">
        <f t="shared" si="0"/>
        <v>66.24</v>
      </c>
      <c r="I24" s="232">
        <f t="shared" si="1"/>
        <v>69</v>
      </c>
      <c r="J24" s="64">
        <f t="shared" si="2"/>
        <v>72.864</v>
      </c>
      <c r="K24" s="53">
        <f t="shared" si="3"/>
        <v>74.85119999999999</v>
      </c>
      <c r="L24" s="91">
        <f t="shared" si="4"/>
        <v>76.17599999999999</v>
      </c>
      <c r="M24" s="91">
        <f t="shared" si="5"/>
        <v>79.48799999999999</v>
      </c>
      <c r="N24" s="91">
        <f t="shared" si="6"/>
        <v>82.8</v>
      </c>
      <c r="O24" s="91">
        <f t="shared" si="7"/>
        <v>86.112</v>
      </c>
      <c r="P24" s="91">
        <f t="shared" si="8"/>
        <v>89.42399999999999</v>
      </c>
      <c r="Q24" s="91">
        <f t="shared" si="9"/>
        <v>92.73599999999999</v>
      </c>
      <c r="R24" s="91">
        <f t="shared" si="10"/>
        <v>96.04799999999999</v>
      </c>
      <c r="S24" s="91">
        <f t="shared" si="11"/>
        <v>99.35999999999999</v>
      </c>
      <c r="T24" s="91">
        <f t="shared" si="12"/>
        <v>102.672</v>
      </c>
      <c r="U24" s="92">
        <f t="shared" si="13"/>
        <v>105.984</v>
      </c>
    </row>
    <row r="25" spans="1:21" ht="16.5" customHeight="1" thickBot="1">
      <c r="A25" s="345" t="s">
        <v>148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7"/>
    </row>
    <row r="26" spans="1:21" ht="16.5" thickBot="1">
      <c r="A26" s="301" t="s">
        <v>54</v>
      </c>
      <c r="B26" s="350"/>
      <c r="C26" s="235"/>
      <c r="D26" s="235"/>
      <c r="E26" s="236"/>
      <c r="F26" s="43"/>
      <c r="G26" s="250"/>
      <c r="H26" s="238">
        <v>20</v>
      </c>
      <c r="I26" s="238">
        <v>25</v>
      </c>
      <c r="J26" s="239">
        <v>10</v>
      </c>
      <c r="K26" s="73">
        <v>13</v>
      </c>
      <c r="L26" s="73">
        <v>15</v>
      </c>
      <c r="M26" s="73">
        <v>20</v>
      </c>
      <c r="N26" s="73">
        <v>25</v>
      </c>
      <c r="O26" s="73">
        <v>30</v>
      </c>
      <c r="P26" s="73">
        <v>35</v>
      </c>
      <c r="Q26" s="73">
        <v>40</v>
      </c>
      <c r="R26" s="73">
        <v>45</v>
      </c>
      <c r="S26" s="73">
        <v>50</v>
      </c>
      <c r="T26" s="73">
        <v>55</v>
      </c>
      <c r="U26" s="74">
        <v>60</v>
      </c>
    </row>
    <row r="27" spans="1:21" ht="15">
      <c r="A27" s="5">
        <v>15</v>
      </c>
      <c r="B27" s="6" t="s">
        <v>9</v>
      </c>
      <c r="C27" s="7" t="s">
        <v>38</v>
      </c>
      <c r="D27" s="8" t="s">
        <v>43</v>
      </c>
      <c r="E27" s="35" t="s">
        <v>47</v>
      </c>
      <c r="F27" s="42">
        <v>49.68</v>
      </c>
      <c r="G27" s="251">
        <v>55.2</v>
      </c>
      <c r="H27" s="232">
        <f>G27*1.2</f>
        <v>66.24</v>
      </c>
      <c r="I27" s="232">
        <f>G27*1.25</f>
        <v>69</v>
      </c>
      <c r="J27" s="64">
        <f>H27*1.1</f>
        <v>72.864</v>
      </c>
      <c r="K27" s="53">
        <f>H27*1.13</f>
        <v>74.85119999999999</v>
      </c>
      <c r="L27" s="53">
        <f>H27*1.15</f>
        <v>76.17599999999999</v>
      </c>
      <c r="M27" s="53">
        <f>H27*1.2</f>
        <v>79.48799999999999</v>
      </c>
      <c r="N27" s="53">
        <f>H27*1.25</f>
        <v>82.8</v>
      </c>
      <c r="O27" s="53">
        <f>H27*1.3</f>
        <v>86.112</v>
      </c>
      <c r="P27" s="53">
        <f>H27*1.35</f>
        <v>89.42399999999999</v>
      </c>
      <c r="Q27" s="53">
        <f>H27*1.4</f>
        <v>92.73599999999999</v>
      </c>
      <c r="R27" s="53">
        <f>H27*1.45</f>
        <v>96.04799999999999</v>
      </c>
      <c r="S27" s="53">
        <f>H27*1.5</f>
        <v>99.35999999999999</v>
      </c>
      <c r="T27" s="53">
        <f>H27*1.55</f>
        <v>102.672</v>
      </c>
      <c r="U27" s="55">
        <f>H27*1.6</f>
        <v>105.984</v>
      </c>
    </row>
    <row r="28" spans="1:21" ht="15">
      <c r="A28" s="9">
        <v>16</v>
      </c>
      <c r="B28" s="10" t="s">
        <v>17</v>
      </c>
      <c r="C28" s="11" t="s">
        <v>38</v>
      </c>
      <c r="D28" s="12" t="s">
        <v>43</v>
      </c>
      <c r="E28" s="36" t="s">
        <v>47</v>
      </c>
      <c r="F28" s="42">
        <v>49.68</v>
      </c>
      <c r="G28" s="251">
        <v>55.2</v>
      </c>
      <c r="H28" s="232">
        <f>G28*1.2</f>
        <v>66.24</v>
      </c>
      <c r="I28" s="232">
        <f>G28*1.25</f>
        <v>69</v>
      </c>
      <c r="J28" s="64">
        <f>H28*1.1</f>
        <v>72.864</v>
      </c>
      <c r="K28" s="53">
        <f>H28*1.13</f>
        <v>74.85119999999999</v>
      </c>
      <c r="L28" s="53">
        <f>H28*1.15</f>
        <v>76.17599999999999</v>
      </c>
      <c r="M28" s="53">
        <f>H28*1.2</f>
        <v>79.48799999999999</v>
      </c>
      <c r="N28" s="53">
        <f>H28*1.25</f>
        <v>82.8</v>
      </c>
      <c r="O28" s="53">
        <f>H28*1.3</f>
        <v>86.112</v>
      </c>
      <c r="P28" s="53">
        <f>H28*1.35</f>
        <v>89.42399999999999</v>
      </c>
      <c r="Q28" s="53">
        <f>H28*1.4</f>
        <v>92.73599999999999</v>
      </c>
      <c r="R28" s="53">
        <f>H28*1.45</f>
        <v>96.04799999999999</v>
      </c>
      <c r="S28" s="53">
        <f>H28*1.5</f>
        <v>99.35999999999999</v>
      </c>
      <c r="T28" s="53">
        <f>H28*1.55</f>
        <v>102.672</v>
      </c>
      <c r="U28" s="55">
        <f>H28*1.6</f>
        <v>105.984</v>
      </c>
    </row>
    <row r="29" spans="1:21" ht="15">
      <c r="A29" s="9">
        <v>17</v>
      </c>
      <c r="B29" s="10" t="s">
        <v>13</v>
      </c>
      <c r="C29" s="11" t="s">
        <v>38</v>
      </c>
      <c r="D29" s="12" t="s">
        <v>43</v>
      </c>
      <c r="E29" s="36" t="s">
        <v>47</v>
      </c>
      <c r="F29" s="42">
        <v>49.68</v>
      </c>
      <c r="G29" s="251">
        <v>55.2</v>
      </c>
      <c r="H29" s="232">
        <f>G29*1.2</f>
        <v>66.24</v>
      </c>
      <c r="I29" s="232">
        <f>G29*1.25</f>
        <v>69</v>
      </c>
      <c r="J29" s="64">
        <f>H29*1.1</f>
        <v>72.864</v>
      </c>
      <c r="K29" s="53">
        <f>H29*1.13</f>
        <v>74.85119999999999</v>
      </c>
      <c r="L29" s="53">
        <f>H29*1.15</f>
        <v>76.17599999999999</v>
      </c>
      <c r="M29" s="53">
        <f>H29*1.2</f>
        <v>79.48799999999999</v>
      </c>
      <c r="N29" s="53">
        <f>H29*1.25</f>
        <v>82.8</v>
      </c>
      <c r="O29" s="53">
        <f>H29*1.3</f>
        <v>86.112</v>
      </c>
      <c r="P29" s="53">
        <f>H29*1.35</f>
        <v>89.42399999999999</v>
      </c>
      <c r="Q29" s="53">
        <f>H29*1.4</f>
        <v>92.73599999999999</v>
      </c>
      <c r="R29" s="53">
        <f>H29*1.45</f>
        <v>96.04799999999999</v>
      </c>
      <c r="S29" s="53">
        <f>H29*1.5</f>
        <v>99.35999999999999</v>
      </c>
      <c r="T29" s="53">
        <f>H29*1.55</f>
        <v>102.672</v>
      </c>
      <c r="U29" s="55">
        <f>H29*1.6</f>
        <v>105.984</v>
      </c>
    </row>
    <row r="30" spans="1:21" ht="15">
      <c r="A30" s="9">
        <v>18</v>
      </c>
      <c r="B30" s="10" t="s">
        <v>20</v>
      </c>
      <c r="C30" s="11" t="s">
        <v>38</v>
      </c>
      <c r="D30" s="19" t="s">
        <v>43</v>
      </c>
      <c r="E30" s="36" t="s">
        <v>47</v>
      </c>
      <c r="F30" s="42">
        <v>49.68</v>
      </c>
      <c r="G30" s="251">
        <v>55.2</v>
      </c>
      <c r="H30" s="232">
        <f>G30*1.2</f>
        <v>66.24</v>
      </c>
      <c r="I30" s="232">
        <f>G30*1.25</f>
        <v>69</v>
      </c>
      <c r="J30" s="64">
        <f>H30*1.1</f>
        <v>72.864</v>
      </c>
      <c r="K30" s="53">
        <f>H30*1.13</f>
        <v>74.85119999999999</v>
      </c>
      <c r="L30" s="53">
        <f>H30*1.15</f>
        <v>76.17599999999999</v>
      </c>
      <c r="M30" s="53">
        <f>H30*1.2</f>
        <v>79.48799999999999</v>
      </c>
      <c r="N30" s="53">
        <f>H30*1.25</f>
        <v>82.8</v>
      </c>
      <c r="O30" s="53">
        <f>H30*1.3</f>
        <v>86.112</v>
      </c>
      <c r="P30" s="53">
        <f>H30*1.35</f>
        <v>89.42399999999999</v>
      </c>
      <c r="Q30" s="53">
        <f>H30*1.4</f>
        <v>92.73599999999999</v>
      </c>
      <c r="R30" s="53">
        <f>H30*1.45</f>
        <v>96.04799999999999</v>
      </c>
      <c r="S30" s="53">
        <f>H30*1.5</f>
        <v>99.35999999999999</v>
      </c>
      <c r="T30" s="53">
        <f>H30*1.55</f>
        <v>102.672</v>
      </c>
      <c r="U30" s="55">
        <f>H30*1.6</f>
        <v>105.984</v>
      </c>
    </row>
    <row r="31" spans="1:21" ht="15.75" thickBot="1">
      <c r="A31" s="240">
        <v>19</v>
      </c>
      <c r="B31" s="241" t="s">
        <v>15</v>
      </c>
      <c r="C31" s="242" t="s">
        <v>38</v>
      </c>
      <c r="D31" s="243" t="s">
        <v>43</v>
      </c>
      <c r="E31" s="244" t="s">
        <v>47</v>
      </c>
      <c r="F31" s="42">
        <v>49.68</v>
      </c>
      <c r="G31" s="251">
        <v>55.2</v>
      </c>
      <c r="H31" s="232">
        <f>G31*1.2</f>
        <v>66.24</v>
      </c>
      <c r="I31" s="233">
        <f>G31*1.25</f>
        <v>69</v>
      </c>
      <c r="J31" s="234">
        <f>H31*1.1</f>
        <v>72.864</v>
      </c>
      <c r="K31" s="53">
        <f>H31*1.13</f>
        <v>74.85119999999999</v>
      </c>
      <c r="L31" s="54">
        <f>H31*1.15</f>
        <v>76.17599999999999</v>
      </c>
      <c r="M31" s="54">
        <f>H31*1.2</f>
        <v>79.48799999999999</v>
      </c>
      <c r="N31" s="54">
        <f>H31*1.25</f>
        <v>82.8</v>
      </c>
      <c r="O31" s="54">
        <f>H31*1.3</f>
        <v>86.112</v>
      </c>
      <c r="P31" s="54">
        <f>H31*1.35</f>
        <v>89.42399999999999</v>
      </c>
      <c r="Q31" s="54">
        <f>H31*1.4</f>
        <v>92.73599999999999</v>
      </c>
      <c r="R31" s="54">
        <f>H31*1.45</f>
        <v>96.04799999999999</v>
      </c>
      <c r="S31" s="54">
        <f>H31*1.5</f>
        <v>99.35999999999999</v>
      </c>
      <c r="T31" s="54">
        <f>H31*1.55</f>
        <v>102.672</v>
      </c>
      <c r="U31" s="56">
        <f>H31*1.6</f>
        <v>105.984</v>
      </c>
    </row>
    <row r="32" spans="1:21" ht="16.5" thickBot="1">
      <c r="A32" s="351" t="s">
        <v>149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3"/>
    </row>
    <row r="33" spans="1:21" ht="16.5" thickBot="1">
      <c r="A33" s="301" t="s">
        <v>54</v>
      </c>
      <c r="B33" s="350"/>
      <c r="C33" s="235"/>
      <c r="D33" s="235"/>
      <c r="E33" s="236"/>
      <c r="F33" s="43"/>
      <c r="G33" s="250"/>
      <c r="H33" s="238">
        <v>20</v>
      </c>
      <c r="I33" s="238">
        <v>25</v>
      </c>
      <c r="J33" s="239">
        <v>10</v>
      </c>
      <c r="K33" s="73">
        <v>13</v>
      </c>
      <c r="L33" s="73">
        <v>15</v>
      </c>
      <c r="M33" s="73">
        <v>20</v>
      </c>
      <c r="N33" s="73">
        <v>25</v>
      </c>
      <c r="O33" s="73">
        <v>30</v>
      </c>
      <c r="P33" s="73">
        <v>35</v>
      </c>
      <c r="Q33" s="73">
        <v>40</v>
      </c>
      <c r="R33" s="73">
        <v>45</v>
      </c>
      <c r="S33" s="73">
        <v>50</v>
      </c>
      <c r="T33" s="73">
        <v>55</v>
      </c>
      <c r="U33" s="74">
        <v>60</v>
      </c>
    </row>
    <row r="34" spans="1:21" ht="15">
      <c r="A34" s="97">
        <v>20</v>
      </c>
      <c r="B34" s="241" t="s">
        <v>9</v>
      </c>
      <c r="C34" s="11" t="s">
        <v>38</v>
      </c>
      <c r="D34" s="12" t="s">
        <v>43</v>
      </c>
      <c r="E34" s="36" t="s">
        <v>47</v>
      </c>
      <c r="F34" s="108">
        <v>159.21</v>
      </c>
      <c r="G34" s="252">
        <v>176.9</v>
      </c>
      <c r="H34" s="253">
        <f>G34*1.2</f>
        <v>212.28</v>
      </c>
      <c r="I34" s="253">
        <f>G34*1.25</f>
        <v>221.125</v>
      </c>
      <c r="J34" s="64">
        <f>H34*1.1</f>
        <v>233.508</v>
      </c>
      <c r="K34" s="53">
        <f>H34*1.13</f>
        <v>239.8764</v>
      </c>
      <c r="L34" s="53">
        <f>I34*1.15</f>
        <v>254.29375</v>
      </c>
      <c r="M34" s="53">
        <f>H34*1.2</f>
        <v>254.736</v>
      </c>
      <c r="N34" s="53">
        <f>H34*1.25</f>
        <v>265.35</v>
      </c>
      <c r="O34" s="53">
        <f>H34*1.3</f>
        <v>275.964</v>
      </c>
      <c r="P34" s="53">
        <f>H34*1.35</f>
        <v>286.57800000000003</v>
      </c>
      <c r="Q34" s="53">
        <f>H34*1.4</f>
        <v>297.192</v>
      </c>
      <c r="R34" s="53">
        <f>H34*1.45</f>
        <v>307.806</v>
      </c>
      <c r="S34" s="53">
        <f>H34*1.5</f>
        <v>318.42</v>
      </c>
      <c r="T34" s="53">
        <f>H34*1.55</f>
        <v>329.034</v>
      </c>
      <c r="U34" s="53">
        <f>H34*1.6</f>
        <v>339.648</v>
      </c>
    </row>
    <row r="35" spans="1:21" ht="15">
      <c r="A35" s="97">
        <v>21</v>
      </c>
      <c r="B35" s="10" t="s">
        <v>20</v>
      </c>
      <c r="C35" s="11" t="s">
        <v>38</v>
      </c>
      <c r="D35" s="12" t="s">
        <v>43</v>
      </c>
      <c r="E35" s="36" t="s">
        <v>47</v>
      </c>
      <c r="F35" s="42">
        <v>157.41</v>
      </c>
      <c r="G35" s="231">
        <v>174.9</v>
      </c>
      <c r="H35" s="232">
        <f>G35*1.2</f>
        <v>209.88</v>
      </c>
      <c r="I35" s="232">
        <f>G35*1.25</f>
        <v>218.625</v>
      </c>
      <c r="J35" s="64">
        <f>H35*1.1</f>
        <v>230.86800000000002</v>
      </c>
      <c r="K35" s="53">
        <f>H35*1.13</f>
        <v>237.16439999999997</v>
      </c>
      <c r="L35" s="53">
        <f>I35*1.15</f>
        <v>251.41875</v>
      </c>
      <c r="M35" s="53">
        <f>H35*1.2</f>
        <v>251.856</v>
      </c>
      <c r="N35" s="53">
        <f>H35*1.25</f>
        <v>262.35</v>
      </c>
      <c r="O35" s="53">
        <f>H35*1.3</f>
        <v>272.844</v>
      </c>
      <c r="P35" s="53">
        <f>H35*1.35</f>
        <v>283.338</v>
      </c>
      <c r="Q35" s="53">
        <f>H35*1.4</f>
        <v>293.832</v>
      </c>
      <c r="R35" s="53">
        <f>H35*1.45</f>
        <v>304.32599999999996</v>
      </c>
      <c r="S35" s="53">
        <f>H35*1.5</f>
        <v>314.82</v>
      </c>
      <c r="T35" s="53">
        <f>H35*1.55</f>
        <v>325.314</v>
      </c>
      <c r="U35" s="53">
        <f>H35*1.6</f>
        <v>335.808</v>
      </c>
    </row>
    <row r="36" spans="1:21" ht="15.75" thickBot="1">
      <c r="A36" s="96">
        <v>22</v>
      </c>
      <c r="B36" s="6" t="s">
        <v>15</v>
      </c>
      <c r="C36" s="11" t="s">
        <v>38</v>
      </c>
      <c r="D36" s="12" t="s">
        <v>43</v>
      </c>
      <c r="E36" s="36" t="s">
        <v>47</v>
      </c>
      <c r="F36" s="254">
        <v>157.41</v>
      </c>
      <c r="G36" s="255">
        <v>174.9</v>
      </c>
      <c r="H36" s="256">
        <f>G36*1.2</f>
        <v>209.88</v>
      </c>
      <c r="I36" s="256">
        <f>G36*1.25</f>
        <v>218.625</v>
      </c>
      <c r="J36" s="64">
        <f>H36*1.1</f>
        <v>230.86800000000002</v>
      </c>
      <c r="K36" s="53">
        <f>H36*1.13</f>
        <v>237.16439999999997</v>
      </c>
      <c r="L36" s="53">
        <f>I36*1.15</f>
        <v>251.41875</v>
      </c>
      <c r="M36" s="53">
        <f>H36*1.2</f>
        <v>251.856</v>
      </c>
      <c r="N36" s="53">
        <f>H36*1.25</f>
        <v>262.35</v>
      </c>
      <c r="O36" s="53">
        <f>H36*1.3</f>
        <v>272.844</v>
      </c>
      <c r="P36" s="53">
        <f>H36*1.35</f>
        <v>283.338</v>
      </c>
      <c r="Q36" s="53">
        <f>H36*1.4</f>
        <v>293.832</v>
      </c>
      <c r="R36" s="53">
        <f>H36*1.45</f>
        <v>304.32599999999996</v>
      </c>
      <c r="S36" s="53">
        <f>H36*1.5</f>
        <v>314.82</v>
      </c>
      <c r="T36" s="53">
        <f>H36*1.55</f>
        <v>325.314</v>
      </c>
      <c r="U36" s="53">
        <f>H36*1.6</f>
        <v>335.808</v>
      </c>
    </row>
    <row r="37" spans="1:21" ht="17.25" customHeight="1" thickBot="1">
      <c r="A37" s="354" t="s">
        <v>150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6"/>
    </row>
    <row r="38" spans="1:21" ht="21" customHeight="1" thickBot="1">
      <c r="A38" s="301" t="s">
        <v>55</v>
      </c>
      <c r="B38" s="302"/>
      <c r="C38" s="302"/>
      <c r="D38" s="302"/>
      <c r="E38" s="303"/>
      <c r="F38" s="43"/>
      <c r="G38" s="257"/>
      <c r="H38" s="238">
        <v>15</v>
      </c>
      <c r="I38" s="238">
        <v>20</v>
      </c>
      <c r="J38" s="258">
        <v>10</v>
      </c>
      <c r="K38" s="77">
        <v>13</v>
      </c>
      <c r="L38" s="77">
        <v>15</v>
      </c>
      <c r="M38" s="77">
        <v>20</v>
      </c>
      <c r="N38" s="77">
        <v>25</v>
      </c>
      <c r="O38" s="77">
        <v>30</v>
      </c>
      <c r="P38" s="77">
        <v>35</v>
      </c>
      <c r="Q38" s="77">
        <v>40</v>
      </c>
      <c r="R38" s="77">
        <v>45</v>
      </c>
      <c r="S38" s="77">
        <v>50</v>
      </c>
      <c r="T38" s="77">
        <v>55</v>
      </c>
      <c r="U38" s="78">
        <v>60</v>
      </c>
    </row>
    <row r="39" spans="1:21" ht="15">
      <c r="A39" s="5">
        <v>23</v>
      </c>
      <c r="B39" s="6" t="s">
        <v>6</v>
      </c>
      <c r="C39" s="7" t="s">
        <v>38</v>
      </c>
      <c r="D39" s="8" t="s">
        <v>42</v>
      </c>
      <c r="E39" s="35" t="s">
        <v>46</v>
      </c>
      <c r="F39" s="42">
        <v>57.33</v>
      </c>
      <c r="G39" s="231">
        <v>63.7</v>
      </c>
      <c r="H39" s="232">
        <f>G39*1.15</f>
        <v>73.255</v>
      </c>
      <c r="I39" s="232">
        <f>G39*1.2</f>
        <v>76.44</v>
      </c>
      <c r="J39" s="64">
        <f>H39*1.1</f>
        <v>80.5805</v>
      </c>
      <c r="K39" s="53">
        <f>H39*1.13</f>
        <v>82.77814999999998</v>
      </c>
      <c r="L39" s="53">
        <f>H39*1.15</f>
        <v>84.24324999999999</v>
      </c>
      <c r="M39" s="53">
        <f>H39*1.2</f>
        <v>87.90599999999999</v>
      </c>
      <c r="N39" s="53">
        <f>H39*1.25</f>
        <v>91.56875</v>
      </c>
      <c r="O39" s="53">
        <f>H39*1.3</f>
        <v>95.2315</v>
      </c>
      <c r="P39" s="53">
        <f>H39*1.35</f>
        <v>98.89425</v>
      </c>
      <c r="Q39" s="53">
        <f>H39*1.4</f>
        <v>102.55699999999999</v>
      </c>
      <c r="R39" s="53">
        <f>H39*1.45</f>
        <v>106.21974999999999</v>
      </c>
      <c r="S39" s="53">
        <f>H39*1.5</f>
        <v>109.8825</v>
      </c>
      <c r="T39" s="53">
        <f>H39*1.55</f>
        <v>113.54525</v>
      </c>
      <c r="U39" s="55">
        <f>H39*1.6</f>
        <v>117.208</v>
      </c>
    </row>
    <row r="40" spans="1:21" ht="15.75" thickBot="1">
      <c r="A40" s="13">
        <v>24</v>
      </c>
      <c r="B40" s="14" t="s">
        <v>8</v>
      </c>
      <c r="C40" s="15" t="s">
        <v>38</v>
      </c>
      <c r="D40" s="16" t="s">
        <v>42</v>
      </c>
      <c r="E40" s="37" t="s">
        <v>46</v>
      </c>
      <c r="F40" s="41">
        <v>51.93</v>
      </c>
      <c r="G40" s="259">
        <v>57.7</v>
      </c>
      <c r="H40" s="233">
        <f>G40*1.15</f>
        <v>66.355</v>
      </c>
      <c r="I40" s="232">
        <f>G40*1.2</f>
        <v>69.24</v>
      </c>
      <c r="J40" s="64">
        <f>H40*1.1</f>
        <v>72.99050000000001</v>
      </c>
      <c r="K40" s="53">
        <f>H40*1.13</f>
        <v>74.98115</v>
      </c>
      <c r="L40" s="54">
        <f>H40*1.15</f>
        <v>76.30825</v>
      </c>
      <c r="M40" s="54">
        <f>H40*1.2</f>
        <v>79.626</v>
      </c>
      <c r="N40" s="54">
        <f>H40*1.25</f>
        <v>82.94375000000001</v>
      </c>
      <c r="O40" s="54">
        <f>H40*1.3</f>
        <v>86.26150000000001</v>
      </c>
      <c r="P40" s="54">
        <f>H40*1.35</f>
        <v>89.57925000000002</v>
      </c>
      <c r="Q40" s="54">
        <f>H40*1.4</f>
        <v>92.897</v>
      </c>
      <c r="R40" s="54">
        <f>H40*1.45</f>
        <v>96.21475000000001</v>
      </c>
      <c r="S40" s="54">
        <f>H40*1.5</f>
        <v>99.5325</v>
      </c>
      <c r="T40" s="54">
        <f>H40*1.55</f>
        <v>102.85025</v>
      </c>
      <c r="U40" s="56">
        <f>H40*1.6</f>
        <v>106.168</v>
      </c>
    </row>
    <row r="41" spans="1:21" ht="16.5" thickBot="1">
      <c r="A41" s="301" t="s">
        <v>54</v>
      </c>
      <c r="B41" s="302"/>
      <c r="C41" s="302"/>
      <c r="D41" s="302"/>
      <c r="E41" s="303"/>
      <c r="F41" s="43"/>
      <c r="G41" s="237"/>
      <c r="H41" s="238">
        <v>15</v>
      </c>
      <c r="I41" s="238">
        <v>20</v>
      </c>
      <c r="J41" s="258">
        <v>10</v>
      </c>
      <c r="K41" s="77">
        <v>13</v>
      </c>
      <c r="L41" s="77">
        <v>15</v>
      </c>
      <c r="M41" s="77">
        <v>20</v>
      </c>
      <c r="N41" s="77">
        <v>25</v>
      </c>
      <c r="O41" s="77">
        <v>30</v>
      </c>
      <c r="P41" s="77">
        <v>35</v>
      </c>
      <c r="Q41" s="77">
        <v>40</v>
      </c>
      <c r="R41" s="77">
        <v>45</v>
      </c>
      <c r="S41" s="77">
        <v>50</v>
      </c>
      <c r="T41" s="77">
        <v>55</v>
      </c>
      <c r="U41" s="78">
        <v>60</v>
      </c>
    </row>
    <row r="42" spans="1:21" ht="15">
      <c r="A42" s="5">
        <v>25</v>
      </c>
      <c r="B42" s="6" t="s">
        <v>11</v>
      </c>
      <c r="C42" s="7" t="s">
        <v>38</v>
      </c>
      <c r="D42" s="8" t="s">
        <v>43</v>
      </c>
      <c r="E42" s="35" t="s">
        <v>47</v>
      </c>
      <c r="F42" s="42">
        <v>53.73</v>
      </c>
      <c r="G42" s="231">
        <v>59.7</v>
      </c>
      <c r="H42" s="232">
        <f aca="true" t="shared" si="14" ref="H42:H52">G42*1.15</f>
        <v>68.655</v>
      </c>
      <c r="I42" s="232">
        <f aca="true" t="shared" si="15" ref="I42:I52">G42*1.2</f>
        <v>71.64</v>
      </c>
      <c r="J42" s="64">
        <f aca="true" t="shared" si="16" ref="J42:J52">H42*1.1</f>
        <v>75.52050000000001</v>
      </c>
      <c r="K42" s="53">
        <f>H42*1.1</f>
        <v>75.52050000000001</v>
      </c>
      <c r="L42" s="53">
        <f aca="true" t="shared" si="17" ref="L42:L52">H42*1.15</f>
        <v>78.95325</v>
      </c>
      <c r="M42" s="53">
        <f aca="true" t="shared" si="18" ref="M42:M52">H42*1.2</f>
        <v>82.386</v>
      </c>
      <c r="N42" s="53">
        <f aca="true" t="shared" si="19" ref="N42:N52">H42*1.25</f>
        <v>85.81875</v>
      </c>
      <c r="O42" s="53">
        <f aca="true" t="shared" si="20" ref="O42:O52">H42*1.3</f>
        <v>89.25150000000001</v>
      </c>
      <c r="P42" s="53">
        <f aca="true" t="shared" si="21" ref="P42:P52">H42*1.35</f>
        <v>92.68425</v>
      </c>
      <c r="Q42" s="53">
        <f aca="true" t="shared" si="22" ref="Q42:Q52">H42*1.4</f>
        <v>96.11699999999999</v>
      </c>
      <c r="R42" s="53">
        <f aca="true" t="shared" si="23" ref="R42:R52">H42*1.45</f>
        <v>99.54975</v>
      </c>
      <c r="S42" s="53">
        <f aca="true" t="shared" si="24" ref="S42:S52">H42*1.5</f>
        <v>102.9825</v>
      </c>
      <c r="T42" s="53">
        <f aca="true" t="shared" si="25" ref="T42:T52">H42*1.55</f>
        <v>106.41525</v>
      </c>
      <c r="U42" s="55">
        <f aca="true" t="shared" si="26" ref="U42:U52">H42*1.6</f>
        <v>109.84800000000001</v>
      </c>
    </row>
    <row r="43" spans="1:21" ht="15">
      <c r="A43" s="9">
        <v>26</v>
      </c>
      <c r="B43" s="10" t="s">
        <v>151</v>
      </c>
      <c r="C43" s="11" t="s">
        <v>38</v>
      </c>
      <c r="D43" s="12" t="s">
        <v>43</v>
      </c>
      <c r="E43" s="36" t="s">
        <v>47</v>
      </c>
      <c r="F43" s="42">
        <v>53.73</v>
      </c>
      <c r="G43" s="231">
        <v>59.7</v>
      </c>
      <c r="H43" s="232">
        <f t="shared" si="14"/>
        <v>68.655</v>
      </c>
      <c r="I43" s="232">
        <f t="shared" si="15"/>
        <v>71.64</v>
      </c>
      <c r="J43" s="64">
        <f t="shared" si="16"/>
        <v>75.52050000000001</v>
      </c>
      <c r="K43" s="53">
        <f>H43*1.1</f>
        <v>75.52050000000001</v>
      </c>
      <c r="L43" s="53">
        <f t="shared" si="17"/>
        <v>78.95325</v>
      </c>
      <c r="M43" s="53">
        <f t="shared" si="18"/>
        <v>82.386</v>
      </c>
      <c r="N43" s="53">
        <f t="shared" si="19"/>
        <v>85.81875</v>
      </c>
      <c r="O43" s="53">
        <f t="shared" si="20"/>
        <v>89.25150000000001</v>
      </c>
      <c r="P43" s="53">
        <f t="shared" si="21"/>
        <v>92.68425</v>
      </c>
      <c r="Q43" s="53">
        <f t="shared" si="22"/>
        <v>96.11699999999999</v>
      </c>
      <c r="R43" s="53">
        <f t="shared" si="23"/>
        <v>99.54975</v>
      </c>
      <c r="S43" s="53">
        <f t="shared" si="24"/>
        <v>102.9825</v>
      </c>
      <c r="T43" s="53">
        <f t="shared" si="25"/>
        <v>106.41525</v>
      </c>
      <c r="U43" s="55">
        <f t="shared" si="26"/>
        <v>109.84800000000001</v>
      </c>
    </row>
    <row r="44" spans="1:21" ht="15">
      <c r="A44" s="9">
        <v>27</v>
      </c>
      <c r="B44" s="10" t="s">
        <v>9</v>
      </c>
      <c r="C44" s="11" t="s">
        <v>38</v>
      </c>
      <c r="D44" s="12" t="s">
        <v>43</v>
      </c>
      <c r="E44" s="36" t="s">
        <v>47</v>
      </c>
      <c r="F44" s="42">
        <v>53.73</v>
      </c>
      <c r="G44" s="231">
        <v>59.7</v>
      </c>
      <c r="H44" s="232">
        <f t="shared" si="14"/>
        <v>68.655</v>
      </c>
      <c r="I44" s="232">
        <f t="shared" si="15"/>
        <v>71.64</v>
      </c>
      <c r="J44" s="64">
        <f t="shared" si="16"/>
        <v>75.52050000000001</v>
      </c>
      <c r="K44" s="53">
        <f>H44*1.13</f>
        <v>77.58014999999999</v>
      </c>
      <c r="L44" s="53">
        <f t="shared" si="17"/>
        <v>78.95325</v>
      </c>
      <c r="M44" s="53">
        <f t="shared" si="18"/>
        <v>82.386</v>
      </c>
      <c r="N44" s="53">
        <f t="shared" si="19"/>
        <v>85.81875</v>
      </c>
      <c r="O44" s="53">
        <f t="shared" si="20"/>
        <v>89.25150000000001</v>
      </c>
      <c r="P44" s="53">
        <f t="shared" si="21"/>
        <v>92.68425</v>
      </c>
      <c r="Q44" s="53">
        <f t="shared" si="22"/>
        <v>96.11699999999999</v>
      </c>
      <c r="R44" s="53">
        <f t="shared" si="23"/>
        <v>99.54975</v>
      </c>
      <c r="S44" s="53">
        <f t="shared" si="24"/>
        <v>102.9825</v>
      </c>
      <c r="T44" s="53">
        <f t="shared" si="25"/>
        <v>106.41525</v>
      </c>
      <c r="U44" s="55">
        <f t="shared" si="26"/>
        <v>109.84800000000001</v>
      </c>
    </row>
    <row r="45" spans="1:21" ht="15">
      <c r="A45" s="9">
        <v>28</v>
      </c>
      <c r="B45" s="10" t="s">
        <v>14</v>
      </c>
      <c r="C45" s="11" t="s">
        <v>38</v>
      </c>
      <c r="D45" s="12" t="s">
        <v>43</v>
      </c>
      <c r="E45" s="36" t="s">
        <v>47</v>
      </c>
      <c r="F45" s="42">
        <v>53.73</v>
      </c>
      <c r="G45" s="231">
        <v>59.7</v>
      </c>
      <c r="H45" s="232">
        <f t="shared" si="14"/>
        <v>68.655</v>
      </c>
      <c r="I45" s="232">
        <f t="shared" si="15"/>
        <v>71.64</v>
      </c>
      <c r="J45" s="64">
        <f t="shared" si="16"/>
        <v>75.52050000000001</v>
      </c>
      <c r="K45" s="53">
        <f aca="true" t="shared" si="27" ref="K45:K52">H45*1.1</f>
        <v>75.52050000000001</v>
      </c>
      <c r="L45" s="53">
        <f t="shared" si="17"/>
        <v>78.95325</v>
      </c>
      <c r="M45" s="53">
        <f t="shared" si="18"/>
        <v>82.386</v>
      </c>
      <c r="N45" s="53">
        <f t="shared" si="19"/>
        <v>85.81875</v>
      </c>
      <c r="O45" s="53">
        <f t="shared" si="20"/>
        <v>89.25150000000001</v>
      </c>
      <c r="P45" s="53">
        <f t="shared" si="21"/>
        <v>92.68425</v>
      </c>
      <c r="Q45" s="53">
        <f t="shared" si="22"/>
        <v>96.11699999999999</v>
      </c>
      <c r="R45" s="53">
        <f t="shared" si="23"/>
        <v>99.54975</v>
      </c>
      <c r="S45" s="53">
        <f t="shared" si="24"/>
        <v>102.9825</v>
      </c>
      <c r="T45" s="53">
        <f t="shared" si="25"/>
        <v>106.41525</v>
      </c>
      <c r="U45" s="55">
        <f t="shared" si="26"/>
        <v>109.84800000000001</v>
      </c>
    </row>
    <row r="46" spans="1:21" ht="15">
      <c r="A46" s="9">
        <v>29</v>
      </c>
      <c r="B46" s="10" t="s">
        <v>10</v>
      </c>
      <c r="C46" s="11" t="s">
        <v>38</v>
      </c>
      <c r="D46" s="12" t="s">
        <v>43</v>
      </c>
      <c r="E46" s="36" t="s">
        <v>47</v>
      </c>
      <c r="F46" s="42">
        <v>53.73</v>
      </c>
      <c r="G46" s="231">
        <v>59.7</v>
      </c>
      <c r="H46" s="232">
        <f t="shared" si="14"/>
        <v>68.655</v>
      </c>
      <c r="I46" s="232">
        <f t="shared" si="15"/>
        <v>71.64</v>
      </c>
      <c r="J46" s="64">
        <f t="shared" si="16"/>
        <v>75.52050000000001</v>
      </c>
      <c r="K46" s="53">
        <f t="shared" si="27"/>
        <v>75.52050000000001</v>
      </c>
      <c r="L46" s="53">
        <f t="shared" si="17"/>
        <v>78.95325</v>
      </c>
      <c r="M46" s="53">
        <f t="shared" si="18"/>
        <v>82.386</v>
      </c>
      <c r="N46" s="53">
        <f t="shared" si="19"/>
        <v>85.81875</v>
      </c>
      <c r="O46" s="53">
        <f t="shared" si="20"/>
        <v>89.25150000000001</v>
      </c>
      <c r="P46" s="53">
        <f t="shared" si="21"/>
        <v>92.68425</v>
      </c>
      <c r="Q46" s="53">
        <f t="shared" si="22"/>
        <v>96.11699999999999</v>
      </c>
      <c r="R46" s="53">
        <f t="shared" si="23"/>
        <v>99.54975</v>
      </c>
      <c r="S46" s="53">
        <f t="shared" si="24"/>
        <v>102.9825</v>
      </c>
      <c r="T46" s="53">
        <f t="shared" si="25"/>
        <v>106.41525</v>
      </c>
      <c r="U46" s="55">
        <f t="shared" si="26"/>
        <v>109.84800000000001</v>
      </c>
    </row>
    <row r="47" spans="1:21" ht="15">
      <c r="A47" s="9">
        <v>30</v>
      </c>
      <c r="B47" s="10" t="s">
        <v>17</v>
      </c>
      <c r="C47" s="11" t="s">
        <v>38</v>
      </c>
      <c r="D47" s="12" t="s">
        <v>43</v>
      </c>
      <c r="E47" s="36" t="s">
        <v>47</v>
      </c>
      <c r="F47" s="42">
        <v>53.73</v>
      </c>
      <c r="G47" s="231">
        <v>59.7</v>
      </c>
      <c r="H47" s="232">
        <f t="shared" si="14"/>
        <v>68.655</v>
      </c>
      <c r="I47" s="232">
        <f t="shared" si="15"/>
        <v>71.64</v>
      </c>
      <c r="J47" s="64">
        <f t="shared" si="16"/>
        <v>75.52050000000001</v>
      </c>
      <c r="K47" s="53">
        <f t="shared" si="27"/>
        <v>75.52050000000001</v>
      </c>
      <c r="L47" s="53">
        <f t="shared" si="17"/>
        <v>78.95325</v>
      </c>
      <c r="M47" s="53">
        <f t="shared" si="18"/>
        <v>82.386</v>
      </c>
      <c r="N47" s="53">
        <f t="shared" si="19"/>
        <v>85.81875</v>
      </c>
      <c r="O47" s="53">
        <f t="shared" si="20"/>
        <v>89.25150000000001</v>
      </c>
      <c r="P47" s="53">
        <f t="shared" si="21"/>
        <v>92.68425</v>
      </c>
      <c r="Q47" s="53">
        <f t="shared" si="22"/>
        <v>96.11699999999999</v>
      </c>
      <c r="R47" s="53">
        <f t="shared" si="23"/>
        <v>99.54975</v>
      </c>
      <c r="S47" s="53">
        <f t="shared" si="24"/>
        <v>102.9825</v>
      </c>
      <c r="T47" s="53">
        <f t="shared" si="25"/>
        <v>106.41525</v>
      </c>
      <c r="U47" s="55">
        <f t="shared" si="26"/>
        <v>109.84800000000001</v>
      </c>
    </row>
    <row r="48" spans="1:21" ht="15">
      <c r="A48" s="9">
        <v>31</v>
      </c>
      <c r="B48" s="10" t="s">
        <v>21</v>
      </c>
      <c r="C48" s="11" t="s">
        <v>38</v>
      </c>
      <c r="D48" s="19" t="s">
        <v>43</v>
      </c>
      <c r="E48" s="36" t="s">
        <v>47</v>
      </c>
      <c r="F48" s="42">
        <v>53.73</v>
      </c>
      <c r="G48" s="231">
        <v>59.7</v>
      </c>
      <c r="H48" s="232">
        <f t="shared" si="14"/>
        <v>68.655</v>
      </c>
      <c r="I48" s="232">
        <f t="shared" si="15"/>
        <v>71.64</v>
      </c>
      <c r="J48" s="64">
        <f t="shared" si="16"/>
        <v>75.52050000000001</v>
      </c>
      <c r="K48" s="53">
        <f t="shared" si="27"/>
        <v>75.52050000000001</v>
      </c>
      <c r="L48" s="53">
        <f t="shared" si="17"/>
        <v>78.95325</v>
      </c>
      <c r="M48" s="53">
        <f t="shared" si="18"/>
        <v>82.386</v>
      </c>
      <c r="N48" s="53">
        <f t="shared" si="19"/>
        <v>85.81875</v>
      </c>
      <c r="O48" s="53">
        <f t="shared" si="20"/>
        <v>89.25150000000001</v>
      </c>
      <c r="P48" s="53">
        <f t="shared" si="21"/>
        <v>92.68425</v>
      </c>
      <c r="Q48" s="53">
        <f t="shared" si="22"/>
        <v>96.11699999999999</v>
      </c>
      <c r="R48" s="53">
        <f t="shared" si="23"/>
        <v>99.54975</v>
      </c>
      <c r="S48" s="53">
        <f t="shared" si="24"/>
        <v>102.9825</v>
      </c>
      <c r="T48" s="53">
        <f t="shared" si="25"/>
        <v>106.41525</v>
      </c>
      <c r="U48" s="55">
        <f t="shared" si="26"/>
        <v>109.84800000000001</v>
      </c>
    </row>
    <row r="49" spans="1:21" ht="15">
      <c r="A49" s="9">
        <v>32</v>
      </c>
      <c r="B49" s="10" t="s">
        <v>13</v>
      </c>
      <c r="C49" s="11" t="s">
        <v>38</v>
      </c>
      <c r="D49" s="12" t="s">
        <v>43</v>
      </c>
      <c r="E49" s="36" t="s">
        <v>47</v>
      </c>
      <c r="F49" s="42">
        <v>53.73</v>
      </c>
      <c r="G49" s="231">
        <v>59.7</v>
      </c>
      <c r="H49" s="232">
        <f t="shared" si="14"/>
        <v>68.655</v>
      </c>
      <c r="I49" s="232">
        <f t="shared" si="15"/>
        <v>71.64</v>
      </c>
      <c r="J49" s="64">
        <f t="shared" si="16"/>
        <v>75.52050000000001</v>
      </c>
      <c r="K49" s="53">
        <f t="shared" si="27"/>
        <v>75.52050000000001</v>
      </c>
      <c r="L49" s="53">
        <f t="shared" si="17"/>
        <v>78.95325</v>
      </c>
      <c r="M49" s="53">
        <f t="shared" si="18"/>
        <v>82.386</v>
      </c>
      <c r="N49" s="53">
        <f t="shared" si="19"/>
        <v>85.81875</v>
      </c>
      <c r="O49" s="53">
        <f t="shared" si="20"/>
        <v>89.25150000000001</v>
      </c>
      <c r="P49" s="53">
        <f t="shared" si="21"/>
        <v>92.68425</v>
      </c>
      <c r="Q49" s="53">
        <f t="shared" si="22"/>
        <v>96.11699999999999</v>
      </c>
      <c r="R49" s="53">
        <f t="shared" si="23"/>
        <v>99.54975</v>
      </c>
      <c r="S49" s="53">
        <f t="shared" si="24"/>
        <v>102.9825</v>
      </c>
      <c r="T49" s="53">
        <f t="shared" si="25"/>
        <v>106.41525</v>
      </c>
      <c r="U49" s="55">
        <f t="shared" si="26"/>
        <v>109.84800000000001</v>
      </c>
    </row>
    <row r="50" spans="1:21" ht="15">
      <c r="A50" s="9">
        <v>33</v>
      </c>
      <c r="B50" s="10" t="s">
        <v>20</v>
      </c>
      <c r="C50" s="11" t="s">
        <v>38</v>
      </c>
      <c r="D50" s="19" t="s">
        <v>43</v>
      </c>
      <c r="E50" s="36" t="s">
        <v>47</v>
      </c>
      <c r="F50" s="42">
        <v>53.73</v>
      </c>
      <c r="G50" s="231">
        <v>59.7</v>
      </c>
      <c r="H50" s="232">
        <f t="shared" si="14"/>
        <v>68.655</v>
      </c>
      <c r="I50" s="232">
        <f t="shared" si="15"/>
        <v>71.64</v>
      </c>
      <c r="J50" s="64">
        <f t="shared" si="16"/>
        <v>75.52050000000001</v>
      </c>
      <c r="K50" s="53">
        <f t="shared" si="27"/>
        <v>75.52050000000001</v>
      </c>
      <c r="L50" s="53">
        <f t="shared" si="17"/>
        <v>78.95325</v>
      </c>
      <c r="M50" s="53">
        <f t="shared" si="18"/>
        <v>82.386</v>
      </c>
      <c r="N50" s="53">
        <f t="shared" si="19"/>
        <v>85.81875</v>
      </c>
      <c r="O50" s="53">
        <f t="shared" si="20"/>
        <v>89.25150000000001</v>
      </c>
      <c r="P50" s="53">
        <f t="shared" si="21"/>
        <v>92.68425</v>
      </c>
      <c r="Q50" s="53">
        <f t="shared" si="22"/>
        <v>96.11699999999999</v>
      </c>
      <c r="R50" s="53">
        <f t="shared" si="23"/>
        <v>99.54975</v>
      </c>
      <c r="S50" s="53">
        <f t="shared" si="24"/>
        <v>102.9825</v>
      </c>
      <c r="T50" s="53">
        <f t="shared" si="25"/>
        <v>106.41525</v>
      </c>
      <c r="U50" s="55">
        <f t="shared" si="26"/>
        <v>109.84800000000001</v>
      </c>
    </row>
    <row r="51" spans="1:21" ht="15">
      <c r="A51" s="9">
        <v>34</v>
      </c>
      <c r="B51" s="10" t="s">
        <v>15</v>
      </c>
      <c r="C51" s="11" t="s">
        <v>38</v>
      </c>
      <c r="D51" s="12" t="s">
        <v>43</v>
      </c>
      <c r="E51" s="36" t="s">
        <v>47</v>
      </c>
      <c r="F51" s="42">
        <v>53.73</v>
      </c>
      <c r="G51" s="231">
        <v>59.7</v>
      </c>
      <c r="H51" s="232">
        <f t="shared" si="14"/>
        <v>68.655</v>
      </c>
      <c r="I51" s="232">
        <f t="shared" si="15"/>
        <v>71.64</v>
      </c>
      <c r="J51" s="64">
        <f t="shared" si="16"/>
        <v>75.52050000000001</v>
      </c>
      <c r="K51" s="53">
        <f t="shared" si="27"/>
        <v>75.52050000000001</v>
      </c>
      <c r="L51" s="53">
        <f t="shared" si="17"/>
        <v>78.95325</v>
      </c>
      <c r="M51" s="53">
        <f t="shared" si="18"/>
        <v>82.386</v>
      </c>
      <c r="N51" s="53">
        <f t="shared" si="19"/>
        <v>85.81875</v>
      </c>
      <c r="O51" s="53">
        <f t="shared" si="20"/>
        <v>89.25150000000001</v>
      </c>
      <c r="P51" s="53">
        <f t="shared" si="21"/>
        <v>92.68425</v>
      </c>
      <c r="Q51" s="53">
        <f t="shared" si="22"/>
        <v>96.11699999999999</v>
      </c>
      <c r="R51" s="53">
        <f t="shared" si="23"/>
        <v>99.54975</v>
      </c>
      <c r="S51" s="53">
        <f t="shared" si="24"/>
        <v>102.9825</v>
      </c>
      <c r="T51" s="53">
        <f t="shared" si="25"/>
        <v>106.41525</v>
      </c>
      <c r="U51" s="55">
        <f t="shared" si="26"/>
        <v>109.84800000000001</v>
      </c>
    </row>
    <row r="52" spans="1:21" ht="15.75" thickBot="1">
      <c r="A52" s="13">
        <v>35</v>
      </c>
      <c r="B52" s="14" t="s">
        <v>16</v>
      </c>
      <c r="C52" s="15" t="s">
        <v>38</v>
      </c>
      <c r="D52" s="16" t="s">
        <v>42</v>
      </c>
      <c r="E52" s="37" t="s">
        <v>47</v>
      </c>
      <c r="F52" s="42">
        <v>53.73</v>
      </c>
      <c r="G52" s="231">
        <v>59.7</v>
      </c>
      <c r="H52" s="232">
        <f t="shared" si="14"/>
        <v>68.655</v>
      </c>
      <c r="I52" s="232">
        <f t="shared" si="15"/>
        <v>71.64</v>
      </c>
      <c r="J52" s="64">
        <f t="shared" si="16"/>
        <v>75.52050000000001</v>
      </c>
      <c r="K52" s="54">
        <f t="shared" si="27"/>
        <v>75.52050000000001</v>
      </c>
      <c r="L52" s="54">
        <f t="shared" si="17"/>
        <v>78.95325</v>
      </c>
      <c r="M52" s="54">
        <f t="shared" si="18"/>
        <v>82.386</v>
      </c>
      <c r="N52" s="54">
        <f t="shared" si="19"/>
        <v>85.81875</v>
      </c>
      <c r="O52" s="54">
        <f t="shared" si="20"/>
        <v>89.25150000000001</v>
      </c>
      <c r="P52" s="54">
        <f t="shared" si="21"/>
        <v>92.68425</v>
      </c>
      <c r="Q52" s="54">
        <f t="shared" si="22"/>
        <v>96.11699999999999</v>
      </c>
      <c r="R52" s="54">
        <f t="shared" si="23"/>
        <v>99.54975</v>
      </c>
      <c r="S52" s="54">
        <f t="shared" si="24"/>
        <v>102.9825</v>
      </c>
      <c r="T52" s="54">
        <f t="shared" si="25"/>
        <v>106.41525</v>
      </c>
      <c r="U52" s="56">
        <f t="shared" si="26"/>
        <v>109.84800000000001</v>
      </c>
    </row>
    <row r="53" spans="1:21" ht="16.5" thickBot="1">
      <c r="A53" s="301" t="s">
        <v>152</v>
      </c>
      <c r="B53" s="302"/>
      <c r="C53" s="302"/>
      <c r="D53" s="302"/>
      <c r="E53" s="303"/>
      <c r="F53" s="43"/>
      <c r="G53" s="237"/>
      <c r="H53" s="238">
        <v>15</v>
      </c>
      <c r="I53" s="238">
        <v>20</v>
      </c>
      <c r="J53" s="258">
        <v>10</v>
      </c>
      <c r="K53" s="77">
        <v>13</v>
      </c>
      <c r="L53" s="77">
        <v>16</v>
      </c>
      <c r="M53" s="77">
        <v>19</v>
      </c>
      <c r="N53" s="77">
        <v>22</v>
      </c>
      <c r="O53" s="77">
        <v>25</v>
      </c>
      <c r="P53" s="77">
        <v>28</v>
      </c>
      <c r="Q53" s="77">
        <v>31</v>
      </c>
      <c r="R53" s="77">
        <v>34</v>
      </c>
      <c r="S53" s="77">
        <v>37</v>
      </c>
      <c r="T53" s="77">
        <v>40</v>
      </c>
      <c r="U53" s="78">
        <v>43</v>
      </c>
    </row>
    <row r="54" spans="1:21" ht="15">
      <c r="A54" s="5">
        <v>36</v>
      </c>
      <c r="B54" s="6" t="s">
        <v>5</v>
      </c>
      <c r="C54" s="7" t="s">
        <v>38</v>
      </c>
      <c r="D54" s="21">
        <v>15</v>
      </c>
      <c r="E54" s="35">
        <v>120</v>
      </c>
      <c r="F54" s="42">
        <v>88.16</v>
      </c>
      <c r="G54" s="231">
        <v>92.8</v>
      </c>
      <c r="H54" s="232">
        <v>98</v>
      </c>
      <c r="I54" s="232">
        <f>G54*1.2</f>
        <v>111.36</v>
      </c>
      <c r="J54" s="64">
        <f>H54*1.1</f>
        <v>107.80000000000001</v>
      </c>
      <c r="K54" s="53">
        <f>H54*1.13</f>
        <v>110.74</v>
      </c>
      <c r="L54" s="53">
        <f>H54*1.16</f>
        <v>113.67999999999999</v>
      </c>
      <c r="M54" s="53">
        <f>H54*1.19</f>
        <v>116.61999999999999</v>
      </c>
      <c r="N54" s="53">
        <f>H54*1.22</f>
        <v>119.56</v>
      </c>
      <c r="O54" s="53">
        <f>H54*1.25</f>
        <v>122.5</v>
      </c>
      <c r="P54" s="53">
        <f>H54*1.28</f>
        <v>125.44</v>
      </c>
      <c r="Q54" s="53">
        <f>H54*1.31</f>
        <v>128.38</v>
      </c>
      <c r="R54" s="53">
        <f>H54*1.34</f>
        <v>131.32000000000002</v>
      </c>
      <c r="S54" s="53">
        <f>H54*1.37</f>
        <v>134.26000000000002</v>
      </c>
      <c r="T54" s="53">
        <f>H54*1.4</f>
        <v>137.2</v>
      </c>
      <c r="U54" s="55">
        <f>H54*1.43</f>
        <v>140.14</v>
      </c>
    </row>
    <row r="55" spans="1:21" ht="15">
      <c r="A55" s="9">
        <v>37</v>
      </c>
      <c r="B55" s="10" t="s">
        <v>30</v>
      </c>
      <c r="C55" s="11" t="s">
        <v>38</v>
      </c>
      <c r="D55" s="22">
        <v>16</v>
      </c>
      <c r="E55" s="36">
        <v>160</v>
      </c>
      <c r="F55" s="40">
        <v>91.94</v>
      </c>
      <c r="G55" s="260">
        <v>96.78</v>
      </c>
      <c r="H55" s="232">
        <v>102</v>
      </c>
      <c r="I55" s="232">
        <f>G55*1.2</f>
        <v>116.136</v>
      </c>
      <c r="J55" s="64">
        <f>H55*1.1</f>
        <v>112.2</v>
      </c>
      <c r="K55" s="53">
        <f>H55*1.13</f>
        <v>115.25999999999999</v>
      </c>
      <c r="L55" s="53">
        <f>H55*1.16</f>
        <v>118.32</v>
      </c>
      <c r="M55" s="53">
        <f>H55*1.19</f>
        <v>121.38</v>
      </c>
      <c r="N55" s="53">
        <f>H55*1.22</f>
        <v>124.44</v>
      </c>
      <c r="O55" s="53">
        <f>H55*1.25</f>
        <v>127.5</v>
      </c>
      <c r="P55" s="53">
        <f>H55*1.28</f>
        <v>130.56</v>
      </c>
      <c r="Q55" s="53">
        <f>H55*1.31</f>
        <v>133.62</v>
      </c>
      <c r="R55" s="53">
        <f>H55*1.34</f>
        <v>136.68</v>
      </c>
      <c r="S55" s="53">
        <f>H55*1.37</f>
        <v>139.74</v>
      </c>
      <c r="T55" s="53">
        <f>H55*1.4</f>
        <v>142.79999999999998</v>
      </c>
      <c r="U55" s="55">
        <f>H55*1.43</f>
        <v>145.85999999999999</v>
      </c>
    </row>
    <row r="56" spans="1:21" ht="15">
      <c r="A56" s="9">
        <v>38</v>
      </c>
      <c r="B56" s="10" t="s">
        <v>28</v>
      </c>
      <c r="C56" s="11" t="s">
        <v>38</v>
      </c>
      <c r="D56" s="22">
        <v>15</v>
      </c>
      <c r="E56" s="36">
        <v>140</v>
      </c>
      <c r="F56" s="40">
        <v>89.11</v>
      </c>
      <c r="G56" s="260">
        <v>93.8</v>
      </c>
      <c r="H56" s="232">
        <v>99</v>
      </c>
      <c r="I56" s="232">
        <f>G56*1.2</f>
        <v>112.55999999999999</v>
      </c>
      <c r="J56" s="64">
        <f>H56*1.1</f>
        <v>108.9</v>
      </c>
      <c r="K56" s="53">
        <f>H56*1.13</f>
        <v>111.86999999999999</v>
      </c>
      <c r="L56" s="53">
        <f>H56*1.16</f>
        <v>114.83999999999999</v>
      </c>
      <c r="M56" s="53">
        <f>H56*1.19</f>
        <v>117.80999999999999</v>
      </c>
      <c r="N56" s="53">
        <f>H56*1.22</f>
        <v>120.78</v>
      </c>
      <c r="O56" s="53">
        <f>H56*1.25</f>
        <v>123.75</v>
      </c>
      <c r="P56" s="53">
        <f>H56*1.28</f>
        <v>126.72</v>
      </c>
      <c r="Q56" s="53">
        <f>H56*1.31</f>
        <v>129.69</v>
      </c>
      <c r="R56" s="53">
        <f>H56*1.34</f>
        <v>132.66</v>
      </c>
      <c r="S56" s="53">
        <f>H56*1.37</f>
        <v>135.63000000000002</v>
      </c>
      <c r="T56" s="53">
        <f>H56*1.4</f>
        <v>138.6</v>
      </c>
      <c r="U56" s="55">
        <f>H56*1.43</f>
        <v>141.57</v>
      </c>
    </row>
    <row r="57" spans="1:21" ht="15">
      <c r="A57" s="9">
        <v>39</v>
      </c>
      <c r="B57" s="10" t="s">
        <v>25</v>
      </c>
      <c r="C57" s="11" t="s">
        <v>38</v>
      </c>
      <c r="D57" s="22">
        <v>15</v>
      </c>
      <c r="E57" s="36">
        <v>160</v>
      </c>
      <c r="F57" s="40">
        <v>89.02</v>
      </c>
      <c r="G57" s="260">
        <v>93.7</v>
      </c>
      <c r="H57" s="232">
        <v>99</v>
      </c>
      <c r="I57" s="232">
        <f>G57*1.2</f>
        <v>112.44</v>
      </c>
      <c r="J57" s="64">
        <f>H57*1.1</f>
        <v>108.9</v>
      </c>
      <c r="K57" s="53">
        <f>H57*1.13</f>
        <v>111.86999999999999</v>
      </c>
      <c r="L57" s="53">
        <f>H57*1.16</f>
        <v>114.83999999999999</v>
      </c>
      <c r="M57" s="53">
        <f>H57*1.19</f>
        <v>117.80999999999999</v>
      </c>
      <c r="N57" s="53">
        <f>H57*1.22</f>
        <v>120.78</v>
      </c>
      <c r="O57" s="53">
        <f>H57*1.25</f>
        <v>123.75</v>
      </c>
      <c r="P57" s="53">
        <f>H57*1.28</f>
        <v>126.72</v>
      </c>
      <c r="Q57" s="53">
        <f>H57*1.31</f>
        <v>129.69</v>
      </c>
      <c r="R57" s="53">
        <f>H57*1.34</f>
        <v>132.66</v>
      </c>
      <c r="S57" s="53">
        <f>H57*1.37</f>
        <v>135.63000000000002</v>
      </c>
      <c r="T57" s="53">
        <f>H57*1.4</f>
        <v>138.6</v>
      </c>
      <c r="U57" s="55">
        <f>H57*1.43</f>
        <v>141.57</v>
      </c>
    </row>
    <row r="58" spans="1:21" ht="15.75" thickBot="1">
      <c r="A58" s="13">
        <v>40</v>
      </c>
      <c r="B58" s="14" t="s">
        <v>24</v>
      </c>
      <c r="C58" s="15" t="s">
        <v>38</v>
      </c>
      <c r="D58" s="23">
        <v>15</v>
      </c>
      <c r="E58" s="37">
        <v>120</v>
      </c>
      <c r="F58" s="41">
        <v>88.16</v>
      </c>
      <c r="G58" s="259">
        <v>92.8</v>
      </c>
      <c r="H58" s="233">
        <v>98</v>
      </c>
      <c r="I58" s="233">
        <f>G58*1.2</f>
        <v>111.36</v>
      </c>
      <c r="J58" s="234">
        <f>H58*1.1</f>
        <v>107.80000000000001</v>
      </c>
      <c r="K58" s="54">
        <f>H58*1.13</f>
        <v>110.74</v>
      </c>
      <c r="L58" s="54">
        <f>H58*1.16</f>
        <v>113.67999999999999</v>
      </c>
      <c r="M58" s="54">
        <f>H58*1.19</f>
        <v>116.61999999999999</v>
      </c>
      <c r="N58" s="54">
        <f>H58*1.22</f>
        <v>119.56</v>
      </c>
      <c r="O58" s="54">
        <f>H58*1.25</f>
        <v>122.5</v>
      </c>
      <c r="P58" s="54">
        <f>H58*1.28</f>
        <v>125.44</v>
      </c>
      <c r="Q58" s="54">
        <f>H58*1.31</f>
        <v>128.38</v>
      </c>
      <c r="R58" s="54">
        <f>H58*1.34</f>
        <v>131.32000000000002</v>
      </c>
      <c r="S58" s="54">
        <f>H58*1.37</f>
        <v>134.26000000000002</v>
      </c>
      <c r="T58" s="54">
        <f>H58*1.4</f>
        <v>137.2</v>
      </c>
      <c r="U58" s="56">
        <f>H58*1.43</f>
        <v>140.14</v>
      </c>
    </row>
    <row r="59" spans="1:21" ht="15.75" customHeight="1" thickBot="1">
      <c r="A59" s="345" t="s">
        <v>153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7"/>
    </row>
    <row r="60" spans="1:21" ht="16.5" customHeight="1" thickBot="1">
      <c r="A60" s="301" t="s">
        <v>55</v>
      </c>
      <c r="B60" s="302"/>
      <c r="C60" s="302"/>
      <c r="D60" s="302"/>
      <c r="E60" s="303"/>
      <c r="F60" s="43"/>
      <c r="G60" s="257"/>
      <c r="H60" s="238">
        <v>15</v>
      </c>
      <c r="I60" s="238">
        <v>20</v>
      </c>
      <c r="J60" s="258">
        <v>10</v>
      </c>
      <c r="K60" s="77">
        <v>13</v>
      </c>
      <c r="L60" s="77">
        <v>16</v>
      </c>
      <c r="M60" s="77">
        <v>19</v>
      </c>
      <c r="N60" s="77">
        <v>22</v>
      </c>
      <c r="O60" s="77">
        <v>25</v>
      </c>
      <c r="P60" s="77">
        <v>28</v>
      </c>
      <c r="Q60" s="77">
        <v>31</v>
      </c>
      <c r="R60" s="77">
        <v>34</v>
      </c>
      <c r="S60" s="77">
        <v>37</v>
      </c>
      <c r="T60" s="77">
        <v>40</v>
      </c>
      <c r="U60" s="78">
        <v>43</v>
      </c>
    </row>
    <row r="61" spans="1:21" ht="15">
      <c r="A61" s="5">
        <v>41</v>
      </c>
      <c r="B61" s="6" t="s">
        <v>6</v>
      </c>
      <c r="C61" s="7" t="s">
        <v>38</v>
      </c>
      <c r="D61" s="8" t="s">
        <v>42</v>
      </c>
      <c r="E61" s="35" t="s">
        <v>46</v>
      </c>
      <c r="F61" s="42">
        <v>73.53</v>
      </c>
      <c r="G61" s="231">
        <v>81.7</v>
      </c>
      <c r="H61" s="232">
        <v>92</v>
      </c>
      <c r="I61" s="232">
        <f>G61*1.2</f>
        <v>98.04</v>
      </c>
      <c r="J61" s="64">
        <f>H61*1.1</f>
        <v>101.2</v>
      </c>
      <c r="K61" s="53">
        <f>H61*1.13</f>
        <v>103.96</v>
      </c>
      <c r="L61" s="53">
        <f>H61*1.16</f>
        <v>106.72</v>
      </c>
      <c r="M61" s="53">
        <f>H61*1.19</f>
        <v>109.47999999999999</v>
      </c>
      <c r="N61" s="53">
        <f>H61*1.22</f>
        <v>112.24</v>
      </c>
      <c r="O61" s="53">
        <f>H61*1.25</f>
        <v>115</v>
      </c>
      <c r="P61" s="53">
        <f>H61*1.28</f>
        <v>117.76</v>
      </c>
      <c r="Q61" s="53">
        <f>H61*1.31</f>
        <v>120.52000000000001</v>
      </c>
      <c r="R61" s="53">
        <f>H61*1.34</f>
        <v>123.28</v>
      </c>
      <c r="S61" s="53">
        <f>H61*1.37</f>
        <v>126.04</v>
      </c>
      <c r="T61" s="53">
        <f>H61*1.4</f>
        <v>128.79999999999998</v>
      </c>
      <c r="U61" s="55">
        <f>H61*1.43</f>
        <v>131.56</v>
      </c>
    </row>
    <row r="62" spans="1:21" ht="15">
      <c r="A62" s="9">
        <v>42</v>
      </c>
      <c r="B62" s="10" t="s">
        <v>7</v>
      </c>
      <c r="C62" s="11" t="s">
        <v>38</v>
      </c>
      <c r="D62" s="12" t="s">
        <v>42</v>
      </c>
      <c r="E62" s="36" t="s">
        <v>46</v>
      </c>
      <c r="F62" s="40">
        <v>73.53</v>
      </c>
      <c r="G62" s="260">
        <v>81.7</v>
      </c>
      <c r="H62" s="232">
        <v>92</v>
      </c>
      <c r="I62" s="232">
        <f>G62*1.2</f>
        <v>98.04</v>
      </c>
      <c r="J62" s="64">
        <f>H62*1.1</f>
        <v>101.2</v>
      </c>
      <c r="K62" s="53">
        <f>H62*1.13</f>
        <v>103.96</v>
      </c>
      <c r="L62" s="53">
        <f>H62*1.16</f>
        <v>106.72</v>
      </c>
      <c r="M62" s="53">
        <f>H62*1.19</f>
        <v>109.47999999999999</v>
      </c>
      <c r="N62" s="53">
        <f>H62*1.22</f>
        <v>112.24</v>
      </c>
      <c r="O62" s="53">
        <f>H62*1.25</f>
        <v>115</v>
      </c>
      <c r="P62" s="53">
        <f>H62*1.28</f>
        <v>117.76</v>
      </c>
      <c r="Q62" s="53">
        <f>H62*1.31</f>
        <v>120.52000000000001</v>
      </c>
      <c r="R62" s="53">
        <f>H62*1.34</f>
        <v>123.28</v>
      </c>
      <c r="S62" s="53">
        <f>H62*1.37</f>
        <v>126.04</v>
      </c>
      <c r="T62" s="53">
        <f>H62*1.4</f>
        <v>128.79999999999998</v>
      </c>
      <c r="U62" s="55">
        <f>H62*1.43</f>
        <v>131.56</v>
      </c>
    </row>
    <row r="63" spans="1:21" ht="15.75" thickBot="1">
      <c r="A63" s="13">
        <v>43</v>
      </c>
      <c r="B63" s="14" t="s">
        <v>8</v>
      </c>
      <c r="C63" s="15" t="s">
        <v>38</v>
      </c>
      <c r="D63" s="16" t="s">
        <v>42</v>
      </c>
      <c r="E63" s="37" t="s">
        <v>46</v>
      </c>
      <c r="F63" s="41">
        <v>69.93</v>
      </c>
      <c r="G63" s="259">
        <v>77.7</v>
      </c>
      <c r="H63" s="233">
        <v>87</v>
      </c>
      <c r="I63" s="232">
        <f>G63*1.2</f>
        <v>93.24</v>
      </c>
      <c r="J63" s="64">
        <f>H63*1.1</f>
        <v>95.7</v>
      </c>
      <c r="K63" s="53">
        <f>H63*1.13</f>
        <v>98.30999999999999</v>
      </c>
      <c r="L63" s="53">
        <f>H63*1.16</f>
        <v>100.91999999999999</v>
      </c>
      <c r="M63" s="53">
        <f>H63*1.19</f>
        <v>103.53</v>
      </c>
      <c r="N63" s="53">
        <f>H63*1.22</f>
        <v>106.14</v>
      </c>
      <c r="O63" s="53">
        <f>H63*1.25</f>
        <v>108.75</v>
      </c>
      <c r="P63" s="53">
        <f>H63*1.28</f>
        <v>111.36</v>
      </c>
      <c r="Q63" s="53">
        <f>H63*1.31</f>
        <v>113.97</v>
      </c>
      <c r="R63" s="53">
        <f>H63*1.34</f>
        <v>116.58000000000001</v>
      </c>
      <c r="S63" s="53">
        <f>H63*1.37</f>
        <v>119.19000000000001</v>
      </c>
      <c r="T63" s="53">
        <f>H63*1.4</f>
        <v>121.8</v>
      </c>
      <c r="U63" s="55">
        <f>H63*1.43</f>
        <v>124.41</v>
      </c>
    </row>
    <row r="64" spans="1:21" ht="16.5" thickBot="1">
      <c r="A64" s="301" t="s">
        <v>70</v>
      </c>
      <c r="B64" s="302"/>
      <c r="C64" s="302"/>
      <c r="D64" s="302"/>
      <c r="E64" s="303"/>
      <c r="F64" s="43"/>
      <c r="G64" s="237"/>
      <c r="H64" s="238">
        <v>15</v>
      </c>
      <c r="I64" s="238">
        <v>20</v>
      </c>
      <c r="J64" s="93">
        <v>10</v>
      </c>
      <c r="K64" s="77">
        <v>13</v>
      </c>
      <c r="L64" s="77">
        <v>16</v>
      </c>
      <c r="M64" s="77">
        <v>19</v>
      </c>
      <c r="N64" s="77">
        <v>22</v>
      </c>
      <c r="O64" s="77">
        <v>25</v>
      </c>
      <c r="P64" s="77">
        <v>28</v>
      </c>
      <c r="Q64" s="77">
        <v>31</v>
      </c>
      <c r="R64" s="77">
        <v>34</v>
      </c>
      <c r="S64" s="77">
        <v>37</v>
      </c>
      <c r="T64" s="77">
        <v>40</v>
      </c>
      <c r="U64" s="78">
        <v>43</v>
      </c>
    </row>
    <row r="65" spans="1:21" ht="15.75" thickBot="1">
      <c r="A65" s="240">
        <v>44</v>
      </c>
      <c r="B65" s="241" t="s">
        <v>23</v>
      </c>
      <c r="C65" s="242" t="s">
        <v>38</v>
      </c>
      <c r="D65" s="261" t="s">
        <v>42</v>
      </c>
      <c r="E65" s="261" t="s">
        <v>71</v>
      </c>
      <c r="F65" s="262">
        <v>71.73</v>
      </c>
      <c r="G65" s="263">
        <v>79.7</v>
      </c>
      <c r="H65" s="233">
        <v>89</v>
      </c>
      <c r="I65" s="233">
        <f>G65*1.2</f>
        <v>95.64</v>
      </c>
      <c r="J65" s="234">
        <f>H65*1.1</f>
        <v>97.9</v>
      </c>
      <c r="K65" s="54">
        <f>H65*1.13</f>
        <v>100.57</v>
      </c>
      <c r="L65" s="54">
        <f>H65*1.16</f>
        <v>103.24</v>
      </c>
      <c r="M65" s="54">
        <f>H65*1.19</f>
        <v>105.91</v>
      </c>
      <c r="N65" s="54">
        <f>H65*1.22</f>
        <v>108.58</v>
      </c>
      <c r="O65" s="54">
        <f>H65*1.25</f>
        <v>111.25</v>
      </c>
      <c r="P65" s="54">
        <f>H65*1.28</f>
        <v>113.92</v>
      </c>
      <c r="Q65" s="54">
        <f>H65*1.31</f>
        <v>116.59</v>
      </c>
      <c r="R65" s="54">
        <f>H65*1.34</f>
        <v>119.26</v>
      </c>
      <c r="S65" s="54">
        <f>H65*1.37</f>
        <v>121.93</v>
      </c>
      <c r="T65" s="54">
        <f>H65*1.4</f>
        <v>124.6</v>
      </c>
      <c r="U65" s="56">
        <f>H65*1.43</f>
        <v>127.27</v>
      </c>
    </row>
    <row r="66" spans="1:21" ht="16.5" thickBot="1">
      <c r="A66" s="301" t="s">
        <v>54</v>
      </c>
      <c r="B66" s="302"/>
      <c r="C66" s="302"/>
      <c r="D66" s="302"/>
      <c r="E66" s="303"/>
      <c r="F66" s="43"/>
      <c r="G66" s="237"/>
      <c r="H66" s="238">
        <v>15</v>
      </c>
      <c r="I66" s="238">
        <v>20</v>
      </c>
      <c r="J66" s="93">
        <v>10</v>
      </c>
      <c r="K66" s="77">
        <v>13</v>
      </c>
      <c r="L66" s="77">
        <v>16</v>
      </c>
      <c r="M66" s="77">
        <v>19</v>
      </c>
      <c r="N66" s="77">
        <v>22</v>
      </c>
      <c r="O66" s="77">
        <v>25</v>
      </c>
      <c r="P66" s="77">
        <v>28</v>
      </c>
      <c r="Q66" s="77">
        <v>31</v>
      </c>
      <c r="R66" s="77">
        <v>34</v>
      </c>
      <c r="S66" s="77">
        <v>37</v>
      </c>
      <c r="T66" s="77">
        <v>40</v>
      </c>
      <c r="U66" s="78">
        <v>43</v>
      </c>
    </row>
    <row r="67" spans="1:21" ht="15">
      <c r="A67" s="5">
        <v>45</v>
      </c>
      <c r="B67" s="6" t="s">
        <v>6</v>
      </c>
      <c r="C67" s="7" t="s">
        <v>38</v>
      </c>
      <c r="D67" s="8" t="s">
        <v>43</v>
      </c>
      <c r="E67" s="35" t="s">
        <v>47</v>
      </c>
      <c r="F67" s="42">
        <v>71.73</v>
      </c>
      <c r="G67" s="231">
        <v>79.7</v>
      </c>
      <c r="H67" s="232">
        <v>89</v>
      </c>
      <c r="I67" s="232">
        <f>G67*1.2</f>
        <v>95.64</v>
      </c>
      <c r="J67" s="64">
        <f>H67*1.1</f>
        <v>97.9</v>
      </c>
      <c r="K67" s="53">
        <f>H67*1.13</f>
        <v>100.57</v>
      </c>
      <c r="L67" s="53">
        <f>H67*1.16</f>
        <v>103.24</v>
      </c>
      <c r="M67" s="53">
        <f>H67*1.19</f>
        <v>105.91</v>
      </c>
      <c r="N67" s="53">
        <f>H67*1.22</f>
        <v>108.58</v>
      </c>
      <c r="O67" s="53">
        <f>H67*1.25</f>
        <v>111.25</v>
      </c>
      <c r="P67" s="53">
        <f>H67*1.28</f>
        <v>113.92</v>
      </c>
      <c r="Q67" s="53">
        <f>H67*1.31</f>
        <v>116.59</v>
      </c>
      <c r="R67" s="53">
        <f>H67*1.34</f>
        <v>119.26</v>
      </c>
      <c r="S67" s="53">
        <f>H67*1.37</f>
        <v>121.93</v>
      </c>
      <c r="T67" s="53">
        <f>H67*1.4</f>
        <v>124.6</v>
      </c>
      <c r="U67" s="55">
        <f>H67*1.43</f>
        <v>127.27</v>
      </c>
    </row>
    <row r="68" spans="1:21" ht="15.75" thickBot="1">
      <c r="A68" s="13">
        <v>46</v>
      </c>
      <c r="B68" s="14" t="s">
        <v>16</v>
      </c>
      <c r="C68" s="15" t="s">
        <v>38</v>
      </c>
      <c r="D68" s="16" t="s">
        <v>42</v>
      </c>
      <c r="E68" s="37" t="s">
        <v>47</v>
      </c>
      <c r="F68" s="245">
        <v>71.73</v>
      </c>
      <c r="G68" s="246">
        <v>79.7</v>
      </c>
      <c r="H68" s="233">
        <v>89</v>
      </c>
      <c r="I68" s="233">
        <f>G68*1.2</f>
        <v>95.64</v>
      </c>
      <c r="J68" s="234">
        <f>H68*1.1</f>
        <v>97.9</v>
      </c>
      <c r="K68" s="54">
        <f>H68*1.13</f>
        <v>100.57</v>
      </c>
      <c r="L68" s="54">
        <f>H68*1.16</f>
        <v>103.24</v>
      </c>
      <c r="M68" s="54">
        <f>H68*1.19</f>
        <v>105.91</v>
      </c>
      <c r="N68" s="54">
        <f>H68*1.22</f>
        <v>108.58</v>
      </c>
      <c r="O68" s="54">
        <f>H68*1.25</f>
        <v>111.25</v>
      </c>
      <c r="P68" s="54">
        <f>H68*1.28</f>
        <v>113.92</v>
      </c>
      <c r="Q68" s="54">
        <f>H68*1.31</f>
        <v>116.59</v>
      </c>
      <c r="R68" s="54">
        <f>H68*1.34</f>
        <v>119.26</v>
      </c>
      <c r="S68" s="54">
        <f>H68*1.37</f>
        <v>121.93</v>
      </c>
      <c r="T68" s="54">
        <f>H68*1.4</f>
        <v>124.6</v>
      </c>
      <c r="U68" s="56">
        <f>H68*1.43</f>
        <v>127.27</v>
      </c>
    </row>
    <row r="69" spans="1:21" ht="16.5" thickBot="1">
      <c r="A69" s="359" t="s">
        <v>154</v>
      </c>
      <c r="B69" s="360"/>
      <c r="C69" s="360"/>
      <c r="D69" s="360"/>
      <c r="E69" s="360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2"/>
    </row>
    <row r="70" spans="1:21" ht="16.5" thickBot="1">
      <c r="A70" s="357"/>
      <c r="B70" s="358"/>
      <c r="C70" s="358"/>
      <c r="D70" s="358"/>
      <c r="E70" s="358"/>
      <c r="F70" s="264"/>
      <c r="G70" s="264"/>
      <c r="H70" s="264"/>
      <c r="I70" s="264"/>
      <c r="J70" s="265">
        <v>15</v>
      </c>
      <c r="K70" s="266">
        <v>20</v>
      </c>
      <c r="L70" s="266">
        <v>22</v>
      </c>
      <c r="M70" s="266">
        <v>25</v>
      </c>
      <c r="N70" s="266">
        <v>27</v>
      </c>
      <c r="O70" s="266">
        <v>29</v>
      </c>
      <c r="P70" s="266">
        <v>31</v>
      </c>
      <c r="Q70" s="266">
        <v>33</v>
      </c>
      <c r="R70" s="266">
        <v>35</v>
      </c>
      <c r="S70" s="266">
        <v>37</v>
      </c>
      <c r="T70" s="266">
        <v>39</v>
      </c>
      <c r="U70" s="267">
        <v>40</v>
      </c>
    </row>
    <row r="71" spans="1:21" ht="15.75">
      <c r="A71" s="106">
        <v>47</v>
      </c>
      <c r="B71" s="268" t="s">
        <v>155</v>
      </c>
      <c r="C71" s="269" t="s">
        <v>156</v>
      </c>
      <c r="D71" s="270" t="s">
        <v>157</v>
      </c>
      <c r="E71" s="271" t="s">
        <v>158</v>
      </c>
      <c r="F71" s="272">
        <v>136.8</v>
      </c>
      <c r="G71" s="273">
        <v>144</v>
      </c>
      <c r="H71" s="274">
        <v>160</v>
      </c>
      <c r="I71" s="275">
        <v>170</v>
      </c>
      <c r="J71" s="276">
        <f>H71*1.15</f>
        <v>184</v>
      </c>
      <c r="K71" s="277">
        <f>H71*1.2</f>
        <v>192</v>
      </c>
      <c r="L71" s="276">
        <f>H71*1.22</f>
        <v>195.2</v>
      </c>
      <c r="M71" s="276">
        <f>H71*1.25</f>
        <v>200</v>
      </c>
      <c r="N71" s="276">
        <f>H71*1.27</f>
        <v>203.2</v>
      </c>
      <c r="O71" s="276">
        <f>H71*1.29</f>
        <v>206.4</v>
      </c>
      <c r="P71" s="276">
        <f>H71*1.31</f>
        <v>209.60000000000002</v>
      </c>
      <c r="Q71" s="276">
        <f>H71*1.33</f>
        <v>212.8</v>
      </c>
      <c r="R71" s="276">
        <f>H71*1.35</f>
        <v>216</v>
      </c>
      <c r="S71" s="276">
        <f>H71*1.37</f>
        <v>219.20000000000002</v>
      </c>
      <c r="T71" s="276">
        <f>H71*1.39</f>
        <v>222.39999999999998</v>
      </c>
      <c r="U71" s="278">
        <f>H71*1.4</f>
        <v>224</v>
      </c>
    </row>
    <row r="72" spans="1:21" ht="15.75">
      <c r="A72" s="9">
        <v>48</v>
      </c>
      <c r="B72" s="279" t="s">
        <v>159</v>
      </c>
      <c r="C72" s="280" t="s">
        <v>156</v>
      </c>
      <c r="D72" s="97" t="s">
        <v>157</v>
      </c>
      <c r="E72" s="39" t="s">
        <v>160</v>
      </c>
      <c r="F72" s="281">
        <v>136.8</v>
      </c>
      <c r="G72" s="282">
        <v>144</v>
      </c>
      <c r="H72" s="47">
        <v>160</v>
      </c>
      <c r="I72" s="283">
        <v>170</v>
      </c>
      <c r="J72" s="284">
        <f>H72*1.15</f>
        <v>184</v>
      </c>
      <c r="K72" s="285">
        <f>H72*1.2</f>
        <v>192</v>
      </c>
      <c r="L72" s="284">
        <f>H72*1.22</f>
        <v>195.2</v>
      </c>
      <c r="M72" s="284">
        <f>H72*1.25</f>
        <v>200</v>
      </c>
      <c r="N72" s="284">
        <f>H72*1.27</f>
        <v>203.2</v>
      </c>
      <c r="O72" s="284">
        <f>H72*1.29</f>
        <v>206.4</v>
      </c>
      <c r="P72" s="284">
        <f>H72*1.31</f>
        <v>209.60000000000002</v>
      </c>
      <c r="Q72" s="284">
        <f>H72*1.33</f>
        <v>212.8</v>
      </c>
      <c r="R72" s="284">
        <f>H72*1.35</f>
        <v>216</v>
      </c>
      <c r="S72" s="284">
        <f>H72*1.37</f>
        <v>219.20000000000002</v>
      </c>
      <c r="T72" s="284">
        <f>H72*1.39</f>
        <v>222.39999999999998</v>
      </c>
      <c r="U72" s="286">
        <f>H72*1.4</f>
        <v>224</v>
      </c>
    </row>
    <row r="73" spans="1:21" ht="15.75">
      <c r="A73" s="9">
        <v>49</v>
      </c>
      <c r="B73" s="279" t="s">
        <v>161</v>
      </c>
      <c r="C73" s="280" t="s">
        <v>156</v>
      </c>
      <c r="D73" s="97" t="s">
        <v>157</v>
      </c>
      <c r="E73" s="39" t="s">
        <v>162</v>
      </c>
      <c r="F73" s="281">
        <v>136.8</v>
      </c>
      <c r="G73" s="282">
        <v>144</v>
      </c>
      <c r="H73" s="47">
        <v>160</v>
      </c>
      <c r="I73" s="283">
        <v>170</v>
      </c>
      <c r="J73" s="284">
        <f>H73*1.15</f>
        <v>184</v>
      </c>
      <c r="K73" s="285">
        <f>H73*1.2</f>
        <v>192</v>
      </c>
      <c r="L73" s="284">
        <f>H73*1.22</f>
        <v>195.2</v>
      </c>
      <c r="M73" s="284">
        <f>H73*1.25</f>
        <v>200</v>
      </c>
      <c r="N73" s="284">
        <f>H73*1.27</f>
        <v>203.2</v>
      </c>
      <c r="O73" s="284">
        <f>H73*1.29</f>
        <v>206.4</v>
      </c>
      <c r="P73" s="284">
        <f>H73*1.31</f>
        <v>209.60000000000002</v>
      </c>
      <c r="Q73" s="284">
        <f>H73*1.33</f>
        <v>212.8</v>
      </c>
      <c r="R73" s="284">
        <f>H73*1.35</f>
        <v>216</v>
      </c>
      <c r="S73" s="284">
        <f>H73*1.37</f>
        <v>219.20000000000002</v>
      </c>
      <c r="T73" s="284">
        <f>H73*1.39</f>
        <v>222.39999999999998</v>
      </c>
      <c r="U73" s="286">
        <f>H73*1.4</f>
        <v>224</v>
      </c>
    </row>
    <row r="74" spans="1:21" ht="16.5" thickBot="1">
      <c r="A74" s="287">
        <v>50</v>
      </c>
      <c r="B74" s="288" t="s">
        <v>163</v>
      </c>
      <c r="C74" s="289" t="s">
        <v>156</v>
      </c>
      <c r="D74" s="290" t="s">
        <v>157</v>
      </c>
      <c r="E74" s="291" t="s">
        <v>164</v>
      </c>
      <c r="F74" s="95">
        <v>136.8</v>
      </c>
      <c r="G74" s="292">
        <v>144</v>
      </c>
      <c r="H74" s="45">
        <v>160</v>
      </c>
      <c r="I74" s="293">
        <v>170</v>
      </c>
      <c r="J74" s="294">
        <f>H74*1.15</f>
        <v>184</v>
      </c>
      <c r="K74" s="295">
        <f>H74*1.2</f>
        <v>192</v>
      </c>
      <c r="L74" s="294">
        <f>H74*1.22</f>
        <v>195.2</v>
      </c>
      <c r="M74" s="294">
        <f>H74*1.25</f>
        <v>200</v>
      </c>
      <c r="N74" s="294">
        <f>H74*1.27</f>
        <v>203.2</v>
      </c>
      <c r="O74" s="294">
        <f>H74*1.29</f>
        <v>206.4</v>
      </c>
      <c r="P74" s="294">
        <f>H74*1.31</f>
        <v>209.60000000000002</v>
      </c>
      <c r="Q74" s="294">
        <f>H74*1.33</f>
        <v>212.8</v>
      </c>
      <c r="R74" s="294">
        <f>H74*1.35</f>
        <v>216</v>
      </c>
      <c r="S74" s="294">
        <f>H74*1.37</f>
        <v>219.20000000000002</v>
      </c>
      <c r="T74" s="294">
        <f>H74*1.39</f>
        <v>222.39999999999998</v>
      </c>
      <c r="U74" s="296">
        <f>H74*1.4</f>
        <v>224</v>
      </c>
    </row>
    <row r="75" spans="1:21" ht="15.75">
      <c r="A75" s="27"/>
      <c r="B75" s="27"/>
      <c r="C75" s="27"/>
      <c r="D75" s="27"/>
      <c r="E75" s="27"/>
      <c r="F75" s="27"/>
      <c r="G75" s="29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5.75">
      <c r="A76" s="27"/>
      <c r="B76" s="27"/>
      <c r="C76" s="27"/>
      <c r="D76" s="27"/>
      <c r="E76" s="27"/>
      <c r="F76" s="27"/>
      <c r="G76" s="29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5.75">
      <c r="A77" s="27"/>
      <c r="B77" s="27"/>
      <c r="C77" s="27"/>
      <c r="D77" s="27"/>
      <c r="E77" s="27"/>
      <c r="F77" s="27"/>
      <c r="G77" s="29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5.75">
      <c r="A78" s="27"/>
      <c r="B78" s="27"/>
      <c r="C78" s="27"/>
      <c r="D78" s="27"/>
      <c r="E78" s="27"/>
      <c r="F78" s="27"/>
      <c r="G78" s="29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5.75">
      <c r="A79" s="27"/>
      <c r="B79" s="27"/>
      <c r="C79" s="27"/>
      <c r="D79" s="27"/>
      <c r="E79" s="27"/>
      <c r="F79" s="27"/>
      <c r="G79" s="29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5.75">
      <c r="A80" s="27"/>
      <c r="B80" s="27"/>
      <c r="C80" s="27"/>
      <c r="D80" s="27"/>
      <c r="E80" s="27"/>
      <c r="F80" s="27"/>
      <c r="G80" s="29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</sheetData>
  <sheetProtection password="CC79" sheet="1"/>
  <mergeCells count="41">
    <mergeCell ref="A70:E70"/>
    <mergeCell ref="A53:E53"/>
    <mergeCell ref="A59:U59"/>
    <mergeCell ref="A60:E60"/>
    <mergeCell ref="A64:E64"/>
    <mergeCell ref="A66:E66"/>
    <mergeCell ref="A69:U69"/>
    <mergeCell ref="A26:B26"/>
    <mergeCell ref="A32:U32"/>
    <mergeCell ref="A33:B33"/>
    <mergeCell ref="A37:U37"/>
    <mergeCell ref="A38:E38"/>
    <mergeCell ref="A41:E41"/>
    <mergeCell ref="A6:U6"/>
    <mergeCell ref="A7:B7"/>
    <mergeCell ref="A13:B13"/>
    <mergeCell ref="A15:B15"/>
    <mergeCell ref="A18:B18"/>
    <mergeCell ref="A25:U2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3:A5"/>
    <mergeCell ref="B3:B5"/>
    <mergeCell ref="C3:C5"/>
    <mergeCell ref="D3:E3"/>
    <mergeCell ref="F3:F5"/>
    <mergeCell ref="I3:I5"/>
    <mergeCell ref="D4:D5"/>
    <mergeCell ref="E4:E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Елена Торбина</cp:lastModifiedBy>
  <cp:lastPrinted>2012-10-10T05:57:21Z</cp:lastPrinted>
  <dcterms:created xsi:type="dcterms:W3CDTF">2011-04-02T12:33:44Z</dcterms:created>
  <dcterms:modified xsi:type="dcterms:W3CDTF">2012-10-24T05:10:51Z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